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15" windowWidth="28455" windowHeight="1300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list'!$G$2</definedName>
    <definedName name="MJ">'Krycí list'!$G$5</definedName>
    <definedName name="Mont">Rekapitulace!$H$9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Položky!$A$1:$I$36</definedName>
    <definedName name="_xlnm.Print_Area" localSheetId="1">Rekapitulace!$A$1:$I$23</definedName>
    <definedName name="PocetMJ">'Krycí list'!$G$6</definedName>
    <definedName name="Poznamka">'Krycí list'!$B$37</definedName>
    <definedName name="Projektant">'Krycí list'!$C$8</definedName>
    <definedName name="PSV">Rekapitulace!$F$9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4519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35" i="3"/>
  <c r="BE36" s="1"/>
  <c r="I8" i="2" s="1"/>
  <c r="BD35" i="3"/>
  <c r="BC35"/>
  <c r="BA35"/>
  <c r="BA36" s="1"/>
  <c r="E8" i="2" s="1"/>
  <c r="I35" i="3"/>
  <c r="H35"/>
  <c r="G35"/>
  <c r="BB35" s="1"/>
  <c r="BB36" s="1"/>
  <c r="F8" i="2" s="1"/>
  <c r="B8"/>
  <c r="A8"/>
  <c r="BD36" i="3"/>
  <c r="H8" i="2" s="1"/>
  <c r="BC36" i="3"/>
  <c r="G8" i="2" s="1"/>
  <c r="C36" i="3"/>
  <c r="BE32"/>
  <c r="BD32"/>
  <c r="BC32"/>
  <c r="BA32"/>
  <c r="H32"/>
  <c r="G32"/>
  <c r="BB32" s="1"/>
  <c r="BE31"/>
  <c r="BD31"/>
  <c r="BC31"/>
  <c r="BA31"/>
  <c r="H31"/>
  <c r="G31"/>
  <c r="BB31" s="1"/>
  <c r="BE30"/>
  <c r="BD30"/>
  <c r="BC30"/>
  <c r="BA30"/>
  <c r="H30"/>
  <c r="G30"/>
  <c r="BB30" s="1"/>
  <c r="BE29"/>
  <c r="BD29"/>
  <c r="BC29"/>
  <c r="BA29"/>
  <c r="H29"/>
  <c r="G29"/>
  <c r="BB29" s="1"/>
  <c r="BE28"/>
  <c r="BD28"/>
  <c r="BC28"/>
  <c r="BA28"/>
  <c r="H28"/>
  <c r="G28"/>
  <c r="BB28" s="1"/>
  <c r="BE27"/>
  <c r="BD27"/>
  <c r="BC27"/>
  <c r="BA27"/>
  <c r="I27"/>
  <c r="H27"/>
  <c r="G27"/>
  <c r="BB27" s="1"/>
  <c r="BE26"/>
  <c r="BD26"/>
  <c r="BC26"/>
  <c r="BA26"/>
  <c r="H26"/>
  <c r="G26"/>
  <c r="BB26" s="1"/>
  <c r="BE25"/>
  <c r="BD25"/>
  <c r="BC25"/>
  <c r="BA25"/>
  <c r="H25"/>
  <c r="G25"/>
  <c r="BB25" s="1"/>
  <c r="BE24"/>
  <c r="BD24"/>
  <c r="BC24"/>
  <c r="BA24"/>
  <c r="H24"/>
  <c r="G24"/>
  <c r="I24" s="1"/>
  <c r="BE23"/>
  <c r="BD23"/>
  <c r="BC23"/>
  <c r="BA23"/>
  <c r="H23"/>
  <c r="G23"/>
  <c r="BB23" s="1"/>
  <c r="BE22"/>
  <c r="BD22"/>
  <c r="BC22"/>
  <c r="BA22"/>
  <c r="I22"/>
  <c r="H22"/>
  <c r="G22"/>
  <c r="BB22" s="1"/>
  <c r="BE21"/>
  <c r="BD21"/>
  <c r="BC21"/>
  <c r="BA21"/>
  <c r="H21"/>
  <c r="G21"/>
  <c r="BB21" s="1"/>
  <c r="BE20"/>
  <c r="BD20"/>
  <c r="BC20"/>
  <c r="BA20"/>
  <c r="H20"/>
  <c r="G20"/>
  <c r="BB20" s="1"/>
  <c r="BE19"/>
  <c r="BD19"/>
  <c r="BC19"/>
  <c r="BA19"/>
  <c r="I19"/>
  <c r="H19"/>
  <c r="G19"/>
  <c r="BB19" s="1"/>
  <c r="BE18"/>
  <c r="BD18"/>
  <c r="BC18"/>
  <c r="BA18"/>
  <c r="H18"/>
  <c r="G18"/>
  <c r="BB18" s="1"/>
  <c r="BE17"/>
  <c r="BD17"/>
  <c r="BC17"/>
  <c r="BA17"/>
  <c r="H17"/>
  <c r="G17"/>
  <c r="BB17" s="1"/>
  <c r="BE16"/>
  <c r="BD16"/>
  <c r="BC16"/>
  <c r="BA16"/>
  <c r="H16"/>
  <c r="G16"/>
  <c r="BB16" s="1"/>
  <c r="BE15"/>
  <c r="BD15"/>
  <c r="BC15"/>
  <c r="BA15"/>
  <c r="BA33" s="1"/>
  <c r="E7" i="2" s="1"/>
  <c r="E9" s="1"/>
  <c r="H15" i="3"/>
  <c r="G15"/>
  <c r="BB15" s="1"/>
  <c r="BE14"/>
  <c r="BD14"/>
  <c r="BC14"/>
  <c r="BA14"/>
  <c r="H14"/>
  <c r="G14"/>
  <c r="BB14" s="1"/>
  <c r="BE13"/>
  <c r="BD13"/>
  <c r="BC13"/>
  <c r="BA13"/>
  <c r="H13"/>
  <c r="G13"/>
  <c r="BB13" s="1"/>
  <c r="BE12"/>
  <c r="BD12"/>
  <c r="BC12"/>
  <c r="BA12"/>
  <c r="H12"/>
  <c r="G12"/>
  <c r="I12" s="1"/>
  <c r="BE11"/>
  <c r="BD11"/>
  <c r="BC11"/>
  <c r="BA11"/>
  <c r="H11"/>
  <c r="G11"/>
  <c r="BB11" s="1"/>
  <c r="BE10"/>
  <c r="BD10"/>
  <c r="BC10"/>
  <c r="BA10"/>
  <c r="H10"/>
  <c r="G10"/>
  <c r="BB10" s="1"/>
  <c r="BE9"/>
  <c r="BD9"/>
  <c r="BC9"/>
  <c r="BA9"/>
  <c r="I9"/>
  <c r="H9"/>
  <c r="G9"/>
  <c r="BB9" s="1"/>
  <c r="BE8"/>
  <c r="BD8"/>
  <c r="BC8"/>
  <c r="BA8"/>
  <c r="H8"/>
  <c r="G8"/>
  <c r="BB8" s="1"/>
  <c r="B7" i="2"/>
  <c r="A7"/>
  <c r="C33" i="3"/>
  <c r="E4"/>
  <c r="C4"/>
  <c r="F3"/>
  <c r="C3"/>
  <c r="C2" i="2"/>
  <c r="C1"/>
  <c r="C33" i="1"/>
  <c r="E33" s="1"/>
  <c r="C31"/>
  <c r="G7"/>
  <c r="D2"/>
  <c r="C2"/>
  <c r="G36" i="3" l="1"/>
  <c r="I36" s="1"/>
  <c r="BC33"/>
  <c r="G7" i="2" s="1"/>
  <c r="G9" s="1"/>
  <c r="G10" s="1"/>
  <c r="I15" i="3"/>
  <c r="I23"/>
  <c r="I28"/>
  <c r="I18"/>
  <c r="I31"/>
  <c r="I14"/>
  <c r="BE33"/>
  <c r="I7" i="2" s="1"/>
  <c r="I9" s="1"/>
  <c r="BD33" i="3"/>
  <c r="H7" i="2" s="1"/>
  <c r="H9" s="1"/>
  <c r="C17" i="1" s="1"/>
  <c r="I10" i="3"/>
  <c r="G33"/>
  <c r="I33" s="1"/>
  <c r="I8"/>
  <c r="BB24"/>
  <c r="BB12"/>
  <c r="I32"/>
  <c r="I11"/>
  <c r="I16"/>
  <c r="I20"/>
  <c r="I25"/>
  <c r="I29"/>
  <c r="I13"/>
  <c r="I17"/>
  <c r="I21"/>
  <c r="I26"/>
  <c r="I30"/>
  <c r="E10" i="2"/>
  <c r="C15" i="1"/>
  <c r="C18" l="1"/>
  <c r="BB33" i="3"/>
  <c r="F7" i="2" s="1"/>
  <c r="F9" s="1"/>
  <c r="G15" s="1"/>
  <c r="I15" s="1"/>
  <c r="G16" i="1" s="1"/>
  <c r="C21"/>
  <c r="I10" i="2"/>
  <c r="G21"/>
  <c r="I21" s="1"/>
  <c r="G19"/>
  <c r="I19" s="1"/>
  <c r="G20" i="1" s="1"/>
  <c r="H10" i="2"/>
  <c r="G20"/>
  <c r="I20" s="1"/>
  <c r="G21" i="1" s="1"/>
  <c r="G17" i="2"/>
  <c r="I17" s="1"/>
  <c r="G18" i="1" s="1"/>
  <c r="G16" i="2"/>
  <c r="I16" s="1"/>
  <c r="G17" i="1" s="1"/>
  <c r="G14" i="2"/>
  <c r="I14" s="1"/>
  <c r="G18"/>
  <c r="I18" s="1"/>
  <c r="G19" i="1" s="1"/>
  <c r="C16" l="1"/>
  <c r="C19" s="1"/>
  <c r="C22" s="1"/>
  <c r="F10" i="2"/>
  <c r="G15" i="1"/>
  <c r="H22" i="2"/>
  <c r="H23" l="1"/>
  <c r="G23" i="1"/>
  <c r="G22" l="1"/>
  <c r="C23"/>
  <c r="E30" s="1"/>
  <c r="E31" l="1"/>
  <c r="E34" l="1"/>
</calcChain>
</file>

<file path=xl/sharedStrings.xml><?xml version="1.0" encoding="utf-8"?>
<sst xmlns="http://schemas.openxmlformats.org/spreadsheetml/2006/main" count="205" uniqueCount="157">
  <si>
    <t>Rozpočet</t>
  </si>
  <si>
    <t xml:space="preserve">JKSO </t>
  </si>
  <si>
    <t>Objekt</t>
  </si>
  <si>
    <t>Názov objektu :</t>
  </si>
  <si>
    <t xml:space="preserve">SKP </t>
  </si>
  <si>
    <t xml:space="preserve"> </t>
  </si>
  <si>
    <t>Merná jednotka</t>
  </si>
  <si>
    <t>Stavba</t>
  </si>
  <si>
    <t>Názov stavby :</t>
  </si>
  <si>
    <t>Počet jednotek</t>
  </si>
  <si>
    <t>Náklady na m.j.</t>
  </si>
  <si>
    <t>Projektant</t>
  </si>
  <si>
    <t>Typ rozpočta</t>
  </si>
  <si>
    <t>Spracovateľ projektu :</t>
  </si>
  <si>
    <t>Objednávateľ :</t>
  </si>
  <si>
    <t>Zhotoviteľ :</t>
  </si>
  <si>
    <t>Zákázkové číslo :</t>
  </si>
  <si>
    <t>Rozpočtár:</t>
  </si>
  <si>
    <t>Počet listov :</t>
  </si>
  <si>
    <t>ROZPOČTOVÉ NÁKLADY</t>
  </si>
  <si>
    <t>Základné rozpočtové náklady (€)</t>
  </si>
  <si>
    <t>Ostatné rozpočtové náklady (€)</t>
  </si>
  <si>
    <t>HSV celkom</t>
  </si>
  <si>
    <t>Z</t>
  </si>
  <si>
    <t>PSV celkom</t>
  </si>
  <si>
    <t>R</t>
  </si>
  <si>
    <t>M práce celkom</t>
  </si>
  <si>
    <t>N</t>
  </si>
  <si>
    <t>M dodávky celkom</t>
  </si>
  <si>
    <t>ZRN celkom</t>
  </si>
  <si>
    <t>HZS</t>
  </si>
  <si>
    <t>ZRN+HZS</t>
  </si>
  <si>
    <t>Ostatné náklady neuvedené</t>
  </si>
  <si>
    <t>ZRN+ost.náklady+HZS</t>
  </si>
  <si>
    <t>Ostatné náklady celkom</t>
  </si>
  <si>
    <t>Vypracoval</t>
  </si>
  <si>
    <t>Za zhotoviteľa</t>
  </si>
  <si>
    <t>Za objednávateľa</t>
  </si>
  <si>
    <t>Meno :</t>
  </si>
  <si>
    <t>Dátum :</t>
  </si>
  <si>
    <t>Podpis :</t>
  </si>
  <si>
    <t>Podpis:</t>
  </si>
  <si>
    <t>Základ pre DPH</t>
  </si>
  <si>
    <t xml:space="preserve">%  </t>
  </si>
  <si>
    <t>DPH</t>
  </si>
  <si>
    <t xml:space="preserve">% </t>
  </si>
  <si>
    <t>CENA ZA OBJEKT CELKOM</t>
  </si>
  <si>
    <t>Poznámka :</t>
  </si>
  <si>
    <t>Stavba :</t>
  </si>
  <si>
    <t>Rozpočet :</t>
  </si>
  <si>
    <t>Objekt :</t>
  </si>
  <si>
    <t>REKAPITULÁCIA  STAVEBNÝCH  DIELOV</t>
  </si>
  <si>
    <t>Stavebný diel</t>
  </si>
  <si>
    <t>HSV</t>
  </si>
  <si>
    <t>PSV</t>
  </si>
  <si>
    <t>Dodávka</t>
  </si>
  <si>
    <t>Montáž</t>
  </si>
  <si>
    <t>CELKOM  OBJEKT (€)</t>
  </si>
  <si>
    <t>CELKOM OBJEKT (Sk)</t>
  </si>
  <si>
    <t>VEDĽAJŠIE ROZPOČTOVÉ  NÁKLADY</t>
  </si>
  <si>
    <t>Názov VRN</t>
  </si>
  <si>
    <t>€</t>
  </si>
  <si>
    <t>%</t>
  </si>
  <si>
    <t>Základňa</t>
  </si>
  <si>
    <t>CELKOM VRN (€)</t>
  </si>
  <si>
    <t>CELKOM VRN (Sk)</t>
  </si>
  <si>
    <t xml:space="preserve">Položkový rozpočet </t>
  </si>
  <si>
    <t>Rozpočet:</t>
  </si>
  <si>
    <t>P.č.</t>
  </si>
  <si>
    <t>Číslo položky</t>
  </si>
  <si>
    <t>Názov položky</t>
  </si>
  <si>
    <t>MJ</t>
  </si>
  <si>
    <t>množstvo</t>
  </si>
  <si>
    <t>cena / MJ (€)</t>
  </si>
  <si>
    <t>celkom (€)</t>
  </si>
  <si>
    <t>cena/MJ (Sk)</t>
  </si>
  <si>
    <t>celkom (Sk)</t>
  </si>
  <si>
    <t>Diel:</t>
  </si>
  <si>
    <t>ks</t>
  </si>
  <si>
    <t>Celkom za</t>
  </si>
  <si>
    <t>11</t>
  </si>
  <si>
    <t>EMPONT s.r.o.</t>
  </si>
  <si>
    <t>165</t>
  </si>
  <si>
    <t>Kultúrny dom Trstín</t>
  </si>
  <si>
    <t>Objekt KD - plynoinštalácia</t>
  </si>
  <si>
    <t>723</t>
  </si>
  <si>
    <t>VNÚTORNÝ PLYNOVOD</t>
  </si>
  <si>
    <t>723234210</t>
  </si>
  <si>
    <t>Odbor.techn.preskúšanie zariadenia,rev.správa, uvedenie do prevádzky</t>
  </si>
  <si>
    <t>kpl</t>
  </si>
  <si>
    <t>230230017</t>
  </si>
  <si>
    <t xml:space="preserve">Hlavná tlaková skúška vzduchom 0,6 MPa  80 </t>
  </si>
  <si>
    <t>m</t>
  </si>
  <si>
    <t>723110207</t>
  </si>
  <si>
    <t>Potrubie plyn. z ocel. rúrok závit. čiernych 11353 DN 50</t>
  </si>
  <si>
    <t>723110209</t>
  </si>
  <si>
    <t>Potrubie plyn. z ocel. rúrok závit. čiernych 11353 DN 80 (akumulačné)</t>
  </si>
  <si>
    <t>723120202</t>
  </si>
  <si>
    <t>Potrubie plyn. ocel. rúrok záv. čier. spoj zvar 11 353 DN 15</t>
  </si>
  <si>
    <t>723120805</t>
  </si>
  <si>
    <t>Demontáž potrubia z oceľ. rúrok závitových zvar. D N do 50</t>
  </si>
  <si>
    <t>súb</t>
  </si>
  <si>
    <t>723150369</t>
  </si>
  <si>
    <t xml:space="preserve">Chránička plyn. potrubia D 89/3.6 </t>
  </si>
  <si>
    <t>723160204</t>
  </si>
  <si>
    <t>Prípojka k plynomerom spoj. na závit bez ochodzu G 1</t>
  </si>
  <si>
    <t>súbor</t>
  </si>
  <si>
    <t>723190915</t>
  </si>
  <si>
    <t xml:space="preserve">Napojenie na existujúci rozvod plynu </t>
  </si>
  <si>
    <t>kus</t>
  </si>
  <si>
    <t>723229102</t>
  </si>
  <si>
    <t>Montáž plynovodných armatúr s 1 závitom, ostatné t ypy G 1/2</t>
  </si>
  <si>
    <t>723239101</t>
  </si>
  <si>
    <t>Montáž plynovodných armatúr s 2 závitmi, ostatné t ypy G 1/2</t>
  </si>
  <si>
    <t>723239103</t>
  </si>
  <si>
    <t>Montáž plynovodných armatúr s 2 závitmi, ostatné t ypy G 1</t>
  </si>
  <si>
    <t>723260801</t>
  </si>
  <si>
    <t xml:space="preserve">Demontáž plynomerov PS 2,PS 6,PS 10 </t>
  </si>
  <si>
    <t>723260802</t>
  </si>
  <si>
    <t xml:space="preserve">Montáž plynomerov BK-G16 </t>
  </si>
  <si>
    <t>803410010</t>
  </si>
  <si>
    <t>Príprava na tlakovú skúšku vzduchom do 0,6 MPa</t>
  </si>
  <si>
    <t>úsek</t>
  </si>
  <si>
    <t>979009001</t>
  </si>
  <si>
    <t xml:space="preserve">Poplatok za skládku sute </t>
  </si>
  <si>
    <t>979081111</t>
  </si>
  <si>
    <t xml:space="preserve">Odvoz sute a vybúraných hmôt na skládku do 1 km </t>
  </si>
  <si>
    <t>345141100</t>
  </si>
  <si>
    <t xml:space="preserve">Závesný a kotviaci systém </t>
  </si>
  <si>
    <t>54353</t>
  </si>
  <si>
    <t xml:space="preserve">Plynomer BK- G16 T A=280 dn40 </t>
  </si>
  <si>
    <t>8106R104P</t>
  </si>
  <si>
    <t xml:space="preserve">Uzáver guľový plyn vzorkovací motýľ 1/2"- FIV.8106 </t>
  </si>
  <si>
    <t>4223K1803</t>
  </si>
  <si>
    <t>Uzáver guľový plyn - Futurgas, FF páčka 1/2"- 8001</t>
  </si>
  <si>
    <t>4223K1805</t>
  </si>
  <si>
    <t>Uzáver guľový plyn - Futurgas, FF páčka 1"- 800101</t>
  </si>
  <si>
    <t>4223K1894</t>
  </si>
  <si>
    <t>Nerezové vlnovcové potrubie pre plyn DN25 + 2ks matica</t>
  </si>
  <si>
    <t>Piktogamy</t>
  </si>
  <si>
    <t>D+M Piktogramy MPa</t>
  </si>
  <si>
    <t>998723202</t>
  </si>
  <si>
    <t>Presun hmôt pre vnút. plynovod v objektoch výšky d o 12 m</t>
  </si>
  <si>
    <t>783</t>
  </si>
  <si>
    <t>NÁTERY</t>
  </si>
  <si>
    <t>783425350</t>
  </si>
  <si>
    <t>Nátery synt. potrubia do DN 100mm dvojnás. 1x emai l +zákl.</t>
  </si>
  <si>
    <t>Sťažené výrobné podmienky</t>
  </si>
  <si>
    <t>Oborová prirážka</t>
  </si>
  <si>
    <t>Presun stavebných kapacít</t>
  </si>
  <si>
    <t>Mimostavenisková doprava</t>
  </si>
  <si>
    <t>Zariadenie staveniska</t>
  </si>
  <si>
    <t>Prevádzka investora</t>
  </si>
  <si>
    <t>Kompletačná činnosť (IČD)</t>
  </si>
  <si>
    <t>Rezerva rozpočtu</t>
  </si>
  <si>
    <t xml:space="preserve">Rozpočet je vypracovaný na základe dokumentácie pre stavebné povolenie a má len informatívny charakter.
Obsah rozpočtu po pripomienkovaní projektu sa musí upresniť spracovateľom ponuky.
Za správnosť počtu zariadení, dĺžok potrubia zodpovedá spracovateľ cenovej ponuky.
					</t>
  </si>
  <si>
    <t>SLEPÝ POLOŽKOVÝ ROZPOČET</t>
  </si>
</sst>
</file>

<file path=xl/styles.xml><?xml version="1.0" encoding="utf-8"?>
<styleSheet xmlns="http://schemas.openxmlformats.org/spreadsheetml/2006/main">
  <numFmts count="5">
    <numFmt numFmtId="164" formatCode="dd/mm/yy"/>
    <numFmt numFmtId="165" formatCode="0.0"/>
    <numFmt numFmtId="166" formatCode="#,##0.000\ [$€-1]"/>
    <numFmt numFmtId="167" formatCode="#,##0.00\ &quot;Sk&quot;"/>
    <numFmt numFmtId="168" formatCode="#,##0.000"/>
  </numFmts>
  <fonts count="16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2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3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centerContinuous"/>
    </xf>
    <xf numFmtId="0" fontId="5" fillId="2" borderId="6" xfId="0" applyFont="1" applyFill="1" applyBorder="1" applyAlignment="1">
      <alignment horizontal="left"/>
    </xf>
    <xf numFmtId="0" fontId="4" fillId="0" borderId="7" xfId="0" applyFont="1" applyBorder="1"/>
    <xf numFmtId="49" fontId="4" fillId="0" borderId="8" xfId="0" applyNumberFormat="1" applyFont="1" applyBorder="1" applyAlignment="1">
      <alignment horizontal="left"/>
    </xf>
    <xf numFmtId="0" fontId="1" fillId="0" borderId="9" xfId="0" applyFont="1" applyBorder="1"/>
    <xf numFmtId="0" fontId="4" fillId="0" borderId="10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 applyAlignment="1">
      <alignment horizontal="left"/>
    </xf>
    <xf numFmtId="0" fontId="3" fillId="0" borderId="9" xfId="0" applyFont="1" applyBorder="1"/>
    <xf numFmtId="0" fontId="0" fillId="0" borderId="11" xfId="0" applyBorder="1"/>
    <xf numFmtId="49" fontId="4" fillId="0" borderId="13" xfId="0" applyNumberFormat="1" applyFont="1" applyBorder="1" applyAlignment="1">
      <alignment horizontal="left"/>
    </xf>
    <xf numFmtId="49" fontId="3" fillId="2" borderId="9" xfId="0" applyNumberFormat="1" applyFont="1" applyFill="1" applyBorder="1"/>
    <xf numFmtId="49" fontId="1" fillId="2" borderId="10" xfId="0" applyNumberFormat="1" applyFont="1" applyFill="1" applyBorder="1"/>
    <xf numFmtId="0" fontId="3" fillId="2" borderId="11" xfId="0" applyFont="1" applyFill="1" applyBorder="1"/>
    <xf numFmtId="0" fontId="1" fillId="2" borderId="11" xfId="0" applyFont="1" applyFill="1" applyBorder="1"/>
    <xf numFmtId="0" fontId="1" fillId="2" borderId="10" xfId="0" applyFont="1" applyFill="1" applyBorder="1"/>
    <xf numFmtId="0" fontId="0" fillId="0" borderId="14" xfId="0" applyBorder="1"/>
    <xf numFmtId="0" fontId="4" fillId="0" borderId="12" xfId="0" applyFont="1" applyFill="1" applyBorder="1"/>
    <xf numFmtId="3" fontId="4" fillId="0" borderId="13" xfId="0" applyNumberFormat="1" applyFont="1" applyBorder="1" applyAlignment="1">
      <alignment horizontal="left"/>
    </xf>
    <xf numFmtId="0" fontId="0" fillId="0" borderId="0" xfId="0" applyFill="1"/>
    <xf numFmtId="49" fontId="3" fillId="2" borderId="15" xfId="0" applyNumberFormat="1" applyFont="1" applyFill="1" applyBorder="1"/>
    <xf numFmtId="49" fontId="1" fillId="2" borderId="16" xfId="0" applyNumberFormat="1" applyFont="1" applyFill="1" applyBorder="1"/>
    <xf numFmtId="0" fontId="3" fillId="2" borderId="0" xfId="0" applyFont="1" applyFill="1" applyBorder="1"/>
    <xf numFmtId="0" fontId="1" fillId="2" borderId="0" xfId="0" applyFont="1" applyFill="1" applyBorder="1"/>
    <xf numFmtId="49" fontId="4" fillId="0" borderId="12" xfId="0" applyNumberFormat="1" applyFont="1" applyBorder="1" applyAlignment="1">
      <alignment horizontal="left"/>
    </xf>
    <xf numFmtId="0" fontId="4" fillId="0" borderId="17" xfId="0" applyFont="1" applyBorder="1"/>
    <xf numFmtId="0" fontId="4" fillId="0" borderId="12" xfId="0" applyNumberFormat="1" applyFont="1" applyBorder="1"/>
    <xf numFmtId="0" fontId="4" fillId="0" borderId="18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0" fillId="0" borderId="15" xfId="0" applyBorder="1"/>
    <xf numFmtId="0" fontId="4" fillId="0" borderId="18" xfId="0" applyFont="1" applyBorder="1" applyAlignment="1">
      <alignment horizontal="left"/>
    </xf>
    <xf numFmtId="0" fontId="0" fillId="0" borderId="0" xfId="0" applyBorder="1"/>
    <xf numFmtId="0" fontId="0" fillId="0" borderId="19" xfId="0" applyBorder="1"/>
    <xf numFmtId="0" fontId="4" fillId="0" borderId="12" xfId="0" applyFont="1" applyFill="1" applyBorder="1" applyAlignment="1"/>
    <xf numFmtId="0" fontId="4" fillId="0" borderId="18" xfId="0" applyFont="1" applyFill="1" applyBorder="1" applyAlignment="1"/>
    <xf numFmtId="0" fontId="1" fillId="0" borderId="0" xfId="0" applyFont="1" applyFill="1" applyBorder="1" applyAlignment="1"/>
    <xf numFmtId="0" fontId="4" fillId="0" borderId="18" xfId="0" applyFont="1" applyBorder="1" applyAlignment="1"/>
    <xf numFmtId="3" fontId="0" fillId="0" borderId="0" xfId="0" applyNumberFormat="1"/>
    <xf numFmtId="0" fontId="4" fillId="0" borderId="9" xfId="0" applyFont="1" applyBorder="1"/>
    <xf numFmtId="0" fontId="4" fillId="0" borderId="7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2" fillId="0" borderId="21" xfId="0" applyFont="1" applyBorder="1" applyAlignment="1">
      <alignment horizontal="centerContinuous" vertical="center"/>
    </xf>
    <xf numFmtId="0" fontId="6" fillId="0" borderId="22" xfId="0" applyFont="1" applyBorder="1" applyAlignment="1">
      <alignment horizontal="centerContinuous" vertical="center"/>
    </xf>
    <xf numFmtId="0" fontId="0" fillId="0" borderId="22" xfId="0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3" fillId="2" borderId="1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centerContinuous"/>
    </xf>
    <xf numFmtId="0" fontId="3" fillId="2" borderId="2" xfId="0" applyFont="1" applyFill="1" applyBorder="1" applyAlignment="1">
      <alignment horizontal="centerContinuous"/>
    </xf>
    <xf numFmtId="0" fontId="0" fillId="2" borderId="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8" xfId="0" applyNumberFormat="1" applyBorder="1"/>
    <xf numFmtId="0" fontId="0" fillId="0" borderId="4" xfId="0" applyBorder="1"/>
    <xf numFmtId="3" fontId="0" fillId="0" borderId="6" xfId="0" applyNumberFormat="1" applyBorder="1"/>
    <xf numFmtId="0" fontId="0" fillId="0" borderId="5" xfId="0" applyBorder="1"/>
    <xf numFmtId="0" fontId="0" fillId="0" borderId="9" xfId="0" applyBorder="1"/>
    <xf numFmtId="3" fontId="0" fillId="0" borderId="11" xfId="0" applyNumberFormat="1" applyBorder="1"/>
    <xf numFmtId="0" fontId="0" fillId="0" borderId="10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3" fontId="0" fillId="0" borderId="30" xfId="0" applyNumberFormat="1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4" xfId="0" applyFont="1" applyFill="1" applyBorder="1"/>
    <xf numFmtId="0" fontId="3" fillId="2" borderId="6" xfId="0" applyFont="1" applyFill="1" applyBorder="1"/>
    <xf numFmtId="0" fontId="3" fillId="2" borderId="5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3" fillId="2" borderId="34" xfId="0" applyFont="1" applyFill="1" applyBorder="1"/>
    <xf numFmtId="0" fontId="0" fillId="0" borderId="16" xfId="0" applyBorder="1"/>
    <xf numFmtId="0" fontId="0" fillId="0" borderId="35" xfId="0" applyBorder="1"/>
    <xf numFmtId="0" fontId="0" fillId="0" borderId="36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37" xfId="0" applyBorder="1"/>
    <xf numFmtId="0" fontId="0" fillId="0" borderId="0" xfId="0" applyFill="1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165" fontId="0" fillId="0" borderId="41" xfId="0" applyNumberFormat="1" applyBorder="1" applyAlignment="1">
      <alignment horizontal="right"/>
    </xf>
    <xf numFmtId="166" fontId="0" fillId="0" borderId="41" xfId="0" applyNumberFormat="1" applyBorder="1"/>
    <xf numFmtId="165" fontId="0" fillId="0" borderId="10" xfId="0" applyNumberFormat="1" applyBorder="1" applyAlignment="1">
      <alignment horizontal="right"/>
    </xf>
    <xf numFmtId="166" fontId="0" fillId="0" borderId="10" xfId="0" applyNumberFormat="1" applyBorder="1"/>
    <xf numFmtId="0" fontId="6" fillId="2" borderId="28" xfId="0" applyFont="1" applyFill="1" applyBorder="1"/>
    <xf numFmtId="0" fontId="6" fillId="2" borderId="31" xfId="0" applyFont="1" applyFill="1" applyBorder="1"/>
    <xf numFmtId="166" fontId="6" fillId="3" borderId="29" xfId="0" applyNumberFormat="1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6" xfId="1" applyFont="1" applyBorder="1"/>
    <xf numFmtId="0" fontId="1" fillId="0" borderId="46" xfId="1" applyBorder="1"/>
    <xf numFmtId="0" fontId="1" fillId="0" borderId="46" xfId="1" applyBorder="1" applyAlignment="1">
      <alignment horizontal="right"/>
    </xf>
    <xf numFmtId="0" fontId="1" fillId="0" borderId="47" xfId="1" applyFont="1" applyBorder="1"/>
    <xf numFmtId="0" fontId="0" fillId="0" borderId="46" xfId="0" applyNumberFormat="1" applyBorder="1" applyAlignment="1">
      <alignment horizontal="left"/>
    </xf>
    <xf numFmtId="0" fontId="0" fillId="0" borderId="48" xfId="0" applyNumberFormat="1" applyBorder="1"/>
    <xf numFmtId="0" fontId="3" fillId="0" borderId="51" xfId="1" applyFont="1" applyBorder="1"/>
    <xf numFmtId="0" fontId="1" fillId="0" borderId="51" xfId="1" applyBorder="1"/>
    <xf numFmtId="0" fontId="1" fillId="0" borderId="51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3" fillId="2" borderId="1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3" fillId="2" borderId="56" xfId="0" applyFont="1" applyFill="1" applyBorder="1" applyAlignment="1">
      <alignment horizontal="center"/>
    </xf>
    <xf numFmtId="0" fontId="4" fillId="0" borderId="0" xfId="0" applyFont="1" applyBorder="1"/>
    <xf numFmtId="3" fontId="1" fillId="0" borderId="36" xfId="0" applyNumberFormat="1" applyFont="1" applyBorder="1"/>
    <xf numFmtId="0" fontId="3" fillId="2" borderId="1" xfId="0" applyFont="1" applyFill="1" applyBorder="1"/>
    <xf numFmtId="0" fontId="3" fillId="2" borderId="2" xfId="0" applyFont="1" applyFill="1" applyBorder="1"/>
    <xf numFmtId="3" fontId="3" fillId="2" borderId="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3" fontId="3" fillId="2" borderId="56" xfId="0" applyNumberFormat="1" applyFont="1" applyFill="1" applyBorder="1"/>
    <xf numFmtId="0" fontId="3" fillId="0" borderId="0" xfId="0" applyFont="1"/>
    <xf numFmtId="0" fontId="0" fillId="2" borderId="1" xfId="0" applyFill="1" applyBorder="1"/>
    <xf numFmtId="0" fontId="3" fillId="2" borderId="3" xfId="0" applyFont="1" applyFill="1" applyBorder="1"/>
    <xf numFmtId="0" fontId="0" fillId="2" borderId="59" xfId="0" applyFill="1" applyBorder="1"/>
    <xf numFmtId="3" fontId="0" fillId="2" borderId="60" xfId="0" applyNumberFormat="1" applyFill="1" applyBorder="1"/>
    <xf numFmtId="3" fontId="2" fillId="0" borderId="0" xfId="0" applyNumberFormat="1" applyFont="1" applyAlignment="1">
      <alignment horizontal="centerContinuous"/>
    </xf>
    <xf numFmtId="0" fontId="0" fillId="2" borderId="34" xfId="0" applyFill="1" applyBorder="1"/>
    <xf numFmtId="0" fontId="3" fillId="2" borderId="61" xfId="0" applyFont="1" applyFill="1" applyBorder="1" applyAlignment="1">
      <alignment horizontal="right"/>
    </xf>
    <xf numFmtId="0" fontId="3" fillId="2" borderId="6" xfId="0" applyFont="1" applyFill="1" applyBorder="1" applyAlignment="1">
      <alignment horizontal="right"/>
    </xf>
    <xf numFmtId="0" fontId="3" fillId="2" borderId="5" xfId="0" applyFont="1" applyFill="1" applyBorder="1" applyAlignment="1">
      <alignment horizontal="center"/>
    </xf>
    <xf numFmtId="4" fontId="5" fillId="2" borderId="6" xfId="0" applyNumberFormat="1" applyFont="1" applyFill="1" applyBorder="1" applyAlignment="1">
      <alignment horizontal="right"/>
    </xf>
    <xf numFmtId="0" fontId="1" fillId="0" borderId="27" xfId="0" applyFont="1" applyBorder="1"/>
    <xf numFmtId="0" fontId="1" fillId="0" borderId="25" xfId="0" applyFont="1" applyBorder="1"/>
    <xf numFmtId="0" fontId="1" fillId="0" borderId="20" xfId="0" applyFont="1" applyBorder="1"/>
    <xf numFmtId="3" fontId="1" fillId="0" borderId="26" xfId="0" applyNumberFormat="1" applyFont="1" applyBorder="1" applyAlignment="1">
      <alignment horizontal="right"/>
    </xf>
    <xf numFmtId="165" fontId="1" fillId="0" borderId="12" xfId="0" applyNumberFormat="1" applyFont="1" applyBorder="1" applyAlignment="1">
      <alignment horizontal="right"/>
    </xf>
    <xf numFmtId="3" fontId="1" fillId="0" borderId="38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0" fillId="2" borderId="28" xfId="0" applyFill="1" applyBorder="1"/>
    <xf numFmtId="0" fontId="3" fillId="2" borderId="31" xfId="0" applyFont="1" applyFill="1" applyBorder="1"/>
    <xf numFmtId="0" fontId="0" fillId="2" borderId="31" xfId="0" applyFill="1" applyBorder="1"/>
    <xf numFmtId="4" fontId="0" fillId="2" borderId="43" xfId="0" applyNumberFormat="1" applyFill="1" applyBorder="1"/>
    <xf numFmtId="4" fontId="0" fillId="2" borderId="28" xfId="0" applyNumberFormat="1" applyFill="1" applyBorder="1"/>
    <xf numFmtId="4" fontId="0" fillId="2" borderId="31" xfId="0" applyNumberFormat="1" applyFill="1" applyBorder="1"/>
    <xf numFmtId="3" fontId="4" fillId="0" borderId="0" xfId="0" applyNumberFormat="1" applyFont="1"/>
    <xf numFmtId="4" fontId="4" fillId="0" borderId="0" xfId="0" applyNumberFormat="1" applyFont="1"/>
    <xf numFmtId="4" fontId="0" fillId="0" borderId="0" xfId="0" applyNumberFormat="1"/>
    <xf numFmtId="0" fontId="1" fillId="0" borderId="0" xfId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4" fillId="0" borderId="47" xfId="1" applyFont="1" applyBorder="1" applyAlignment="1">
      <alignment horizontal="right"/>
    </xf>
    <xf numFmtId="0" fontId="1" fillId="0" borderId="46" xfId="1" applyBorder="1" applyAlignment="1">
      <alignment horizontal="left"/>
    </xf>
    <xf numFmtId="0" fontId="1" fillId="0" borderId="48" xfId="1" applyBorder="1"/>
    <xf numFmtId="0" fontId="1" fillId="0" borderId="53" xfId="1" applyBorder="1"/>
    <xf numFmtId="0" fontId="4" fillId="0" borderId="0" xfId="1" applyFont="1"/>
    <xf numFmtId="0" fontId="1" fillId="0" borderId="0" xfId="1" applyFont="1"/>
    <xf numFmtId="0" fontId="1" fillId="0" borderId="0" xfId="1" applyAlignment="1">
      <alignment horizontal="right"/>
    </xf>
    <xf numFmtId="0" fontId="1" fillId="0" borderId="0" xfId="1" applyAlignment="1"/>
    <xf numFmtId="49" fontId="4" fillId="2" borderId="12" xfId="1" applyNumberFormat="1" applyFont="1" applyFill="1" applyBorder="1"/>
    <xf numFmtId="0" fontId="4" fillId="2" borderId="10" xfId="1" applyFont="1" applyFill="1" applyBorder="1" applyAlignment="1">
      <alignment horizontal="center"/>
    </xf>
    <xf numFmtId="0" fontId="4" fillId="2" borderId="10" xfId="1" applyNumberFormat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 shrinkToFit="1"/>
    </xf>
    <xf numFmtId="0" fontId="4" fillId="2" borderId="12" xfId="1" applyFont="1" applyFill="1" applyBorder="1" applyAlignment="1">
      <alignment horizontal="center"/>
    </xf>
    <xf numFmtId="0" fontId="3" fillId="0" borderId="57" xfId="1" applyFont="1" applyBorder="1" applyAlignment="1">
      <alignment horizontal="center"/>
    </xf>
    <xf numFmtId="49" fontId="3" fillId="0" borderId="57" xfId="1" applyNumberFormat="1" applyFont="1" applyBorder="1" applyAlignment="1">
      <alignment horizontal="left"/>
    </xf>
    <xf numFmtId="0" fontId="3" fillId="0" borderId="57" xfId="1" applyFont="1" applyBorder="1"/>
    <xf numFmtId="0" fontId="1" fillId="0" borderId="11" xfId="1" applyBorder="1" applyAlignment="1">
      <alignment horizontal="center"/>
    </xf>
    <xf numFmtId="0" fontId="1" fillId="0" borderId="11" xfId="1" applyNumberFormat="1" applyBorder="1" applyAlignment="1">
      <alignment horizontal="right"/>
    </xf>
    <xf numFmtId="0" fontId="1" fillId="0" borderId="10" xfId="1" applyNumberFormat="1" applyBorder="1"/>
    <xf numFmtId="0" fontId="1" fillId="0" borderId="14" xfId="1" applyNumberFormat="1" applyBorder="1"/>
    <xf numFmtId="0" fontId="12" fillId="0" borderId="0" xfId="1" applyFont="1"/>
    <xf numFmtId="0" fontId="8" fillId="0" borderId="62" xfId="1" applyFont="1" applyBorder="1" applyAlignment="1">
      <alignment horizontal="center" vertical="top"/>
    </xf>
    <xf numFmtId="49" fontId="8" fillId="0" borderId="62" xfId="1" applyNumberFormat="1" applyFont="1" applyBorder="1" applyAlignment="1">
      <alignment horizontal="left" vertical="top"/>
    </xf>
    <xf numFmtId="0" fontId="8" fillId="0" borderId="62" xfId="1" applyFont="1" applyBorder="1" applyAlignment="1">
      <alignment vertical="top" wrapText="1"/>
    </xf>
    <xf numFmtId="49" fontId="8" fillId="0" borderId="62" xfId="1" applyNumberFormat="1" applyFont="1" applyBorder="1" applyAlignment="1">
      <alignment horizontal="center" shrinkToFit="1"/>
    </xf>
    <xf numFmtId="4" fontId="8" fillId="0" borderId="62" xfId="1" applyNumberFormat="1" applyFont="1" applyBorder="1" applyAlignment="1">
      <alignment horizontal="right"/>
    </xf>
    <xf numFmtId="168" fontId="8" fillId="0" borderId="62" xfId="1" applyNumberFormat="1" applyFont="1" applyBorder="1" applyAlignment="1">
      <alignment horizontal="right"/>
    </xf>
    <xf numFmtId="168" fontId="8" fillId="0" borderId="62" xfId="1" applyNumberFormat="1" applyFont="1" applyBorder="1"/>
    <xf numFmtId="2" fontId="8" fillId="0" borderId="62" xfId="1" applyNumberFormat="1" applyFont="1" applyBorder="1" applyAlignment="1">
      <alignment horizontal="right"/>
    </xf>
    <xf numFmtId="0" fontId="1" fillId="2" borderId="12" xfId="1" applyFill="1" applyBorder="1" applyAlignment="1">
      <alignment horizontal="center"/>
    </xf>
    <xf numFmtId="49" fontId="13" fillId="2" borderId="12" xfId="1" applyNumberFormat="1" applyFont="1" applyFill="1" applyBorder="1" applyAlignment="1">
      <alignment horizontal="left"/>
    </xf>
    <xf numFmtId="0" fontId="13" fillId="2" borderId="14" xfId="1" applyFont="1" applyFill="1" applyBorder="1"/>
    <xf numFmtId="0" fontId="1" fillId="2" borderId="11" xfId="1" applyFill="1" applyBorder="1" applyAlignment="1">
      <alignment horizontal="center"/>
    </xf>
    <xf numFmtId="4" fontId="1" fillId="2" borderId="11" xfId="1" applyNumberFormat="1" applyFill="1" applyBorder="1" applyAlignment="1">
      <alignment horizontal="right"/>
    </xf>
    <xf numFmtId="4" fontId="1" fillId="2" borderId="10" xfId="1" applyNumberFormat="1" applyFill="1" applyBorder="1" applyAlignment="1">
      <alignment horizontal="right"/>
    </xf>
    <xf numFmtId="168" fontId="3" fillId="2" borderId="12" xfId="1" applyNumberFormat="1" applyFont="1" applyFill="1" applyBorder="1"/>
    <xf numFmtId="0" fontId="3" fillId="2" borderId="12" xfId="1" applyFont="1" applyFill="1" applyBorder="1"/>
    <xf numFmtId="4" fontId="3" fillId="2" borderId="12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14" fillId="0" borderId="0" xfId="1" applyFont="1" applyAlignment="1"/>
    <xf numFmtId="0" fontId="15" fillId="0" borderId="0" xfId="1" applyFont="1" applyBorder="1"/>
    <xf numFmtId="3" fontId="15" fillId="0" borderId="0" xfId="1" applyNumberFormat="1" applyFont="1" applyBorder="1" applyAlignment="1">
      <alignment horizontal="right"/>
    </xf>
    <xf numFmtId="4" fontId="15" fillId="0" borderId="0" xfId="1" applyNumberFormat="1" applyFont="1" applyBorder="1"/>
    <xf numFmtId="0" fontId="14" fillId="0" borderId="0" xfId="1" applyFont="1" applyBorder="1" applyAlignment="1"/>
    <xf numFmtId="0" fontId="1" fillId="0" borderId="0" xfId="1" applyBorder="1" applyAlignment="1">
      <alignment horizontal="right"/>
    </xf>
    <xf numFmtId="49" fontId="4" fillId="0" borderId="15" xfId="0" applyNumberFormat="1" applyFont="1" applyBorder="1"/>
    <xf numFmtId="3" fontId="1" fillId="0" borderId="16" xfId="0" applyNumberFormat="1" applyFont="1" applyBorder="1"/>
    <xf numFmtId="3" fontId="1" fillId="0" borderId="57" xfId="0" applyNumberFormat="1" applyFont="1" applyBorder="1"/>
    <xf numFmtId="3" fontId="1" fillId="0" borderId="58" xfId="0" applyNumberFormat="1" applyFont="1" applyBorder="1"/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vertical="top" wrapText="1"/>
    </xf>
    <xf numFmtId="0" fontId="4" fillId="0" borderId="12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2" xfId="0" applyFont="1" applyBorder="1" applyAlignment="1">
      <alignment horizontal="center"/>
    </xf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167" fontId="0" fillId="0" borderId="14" xfId="0" applyNumberFormat="1" applyBorder="1" applyAlignment="1">
      <alignment horizontal="right" indent="2"/>
    </xf>
    <xf numFmtId="167" fontId="0" fillId="0" borderId="18" xfId="0" applyNumberFormat="1" applyBorder="1" applyAlignment="1">
      <alignment horizontal="right" indent="2"/>
    </xf>
    <xf numFmtId="167" fontId="7" fillId="2" borderId="42" xfId="0" applyNumberFormat="1" applyFont="1" applyFill="1" applyBorder="1" applyAlignment="1">
      <alignment horizontal="right" indent="2"/>
    </xf>
    <xf numFmtId="167" fontId="7" fillId="2" borderId="43" xfId="0" applyNumberFormat="1" applyFont="1" applyFill="1" applyBorder="1" applyAlignment="1">
      <alignment horizontal="right" indent="2"/>
    </xf>
    <xf numFmtId="0" fontId="1" fillId="0" borderId="44" xfId="1" applyFont="1" applyBorder="1" applyAlignment="1">
      <alignment horizontal="center"/>
    </xf>
    <xf numFmtId="0" fontId="1" fillId="0" borderId="45" xfId="1" applyFont="1" applyBorder="1" applyAlignment="1">
      <alignment horizontal="center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2" xfId="1" applyFont="1" applyBorder="1" applyAlignment="1">
      <alignment horizontal="left"/>
    </xf>
    <xf numFmtId="0" fontId="1" fillId="0" borderId="51" xfId="1" applyFont="1" applyBorder="1" applyAlignment="1">
      <alignment horizontal="left"/>
    </xf>
    <xf numFmtId="0" fontId="1" fillId="0" borderId="53" xfId="1" applyFont="1" applyBorder="1" applyAlignment="1">
      <alignment horizontal="left"/>
    </xf>
    <xf numFmtId="3" fontId="3" fillId="2" borderId="31" xfId="0" applyNumberFormat="1" applyFont="1" applyFill="1" applyBorder="1" applyAlignment="1">
      <alignment horizontal="right"/>
    </xf>
    <xf numFmtId="3" fontId="3" fillId="2" borderId="43" xfId="0" applyNumberFormat="1" applyFont="1" applyFill="1" applyBorder="1" applyAlignment="1">
      <alignment horizontal="right"/>
    </xf>
    <xf numFmtId="0" fontId="9" fillId="0" borderId="0" xfId="1" applyFont="1" applyAlignment="1">
      <alignment horizontal="center"/>
    </xf>
    <xf numFmtId="49" fontId="1" fillId="0" borderId="49" xfId="1" applyNumberFormat="1" applyFont="1" applyBorder="1" applyAlignment="1">
      <alignment horizontal="center"/>
    </xf>
    <xf numFmtId="0" fontId="1" fillId="0" borderId="52" xfId="1" applyBorder="1" applyAlignment="1">
      <alignment horizontal="center" shrinkToFit="1"/>
    </xf>
    <xf numFmtId="0" fontId="1" fillId="0" borderId="51" xfId="1" applyBorder="1" applyAlignment="1">
      <alignment horizontal="center" shrinkToFit="1"/>
    </xf>
    <xf numFmtId="0" fontId="1" fillId="0" borderId="53" xfId="1" applyBorder="1" applyAlignment="1">
      <alignment horizontal="center" shrinkToFit="1"/>
    </xf>
  </cellXfs>
  <cellStyles count="2">
    <cellStyle name="normálne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A2" sqref="A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6.7109375" customWidth="1"/>
    <col min="6" max="6" width="15.5703125" customWidth="1"/>
    <col min="7" max="7" width="15.28515625" customWidth="1"/>
  </cols>
  <sheetData>
    <row r="1" spans="1:57" ht="24.75" customHeight="1" thickBot="1">
      <c r="A1" s="1" t="s">
        <v>156</v>
      </c>
      <c r="B1" s="2"/>
      <c r="C1" s="2"/>
      <c r="D1" s="2"/>
      <c r="E1" s="2"/>
      <c r="F1" s="2"/>
      <c r="G1" s="3"/>
    </row>
    <row r="2" spans="1:57" ht="12.75" customHeight="1">
      <c r="A2" s="4" t="s">
        <v>0</v>
      </c>
      <c r="B2" s="5"/>
      <c r="C2" s="6">
        <f>Rekapitulace!H1</f>
        <v>2</v>
      </c>
      <c r="D2" s="6" t="str">
        <f>Rekapitulace!G2</f>
        <v>Objekt KD - plynoinštalácia</v>
      </c>
      <c r="E2" s="5"/>
      <c r="F2" s="7" t="s">
        <v>1</v>
      </c>
      <c r="G2" s="8"/>
    </row>
    <row r="3" spans="1:57" ht="3" hidden="1" customHeight="1">
      <c r="A3" s="9"/>
      <c r="B3" s="10"/>
      <c r="C3" s="11"/>
      <c r="D3" s="11"/>
      <c r="E3" s="10"/>
      <c r="F3" s="12"/>
      <c r="G3" s="13"/>
    </row>
    <row r="4" spans="1:57" ht="12" customHeight="1">
      <c r="A4" s="14" t="s">
        <v>2</v>
      </c>
      <c r="B4" s="10"/>
      <c r="C4" s="15" t="s">
        <v>3</v>
      </c>
      <c r="D4" s="11"/>
      <c r="E4" s="10"/>
      <c r="F4" s="12" t="s">
        <v>4</v>
      </c>
      <c r="G4" s="16"/>
    </row>
    <row r="5" spans="1:57" ht="12.95" customHeight="1">
      <c r="A5" s="17" t="s">
        <v>82</v>
      </c>
      <c r="B5" s="18"/>
      <c r="C5" s="19" t="s">
        <v>83</v>
      </c>
      <c r="D5" s="20"/>
      <c r="E5" s="21"/>
      <c r="F5" s="12" t="s">
        <v>6</v>
      </c>
      <c r="G5" s="13"/>
    </row>
    <row r="6" spans="1:57" ht="12.95" customHeight="1">
      <c r="A6" s="14" t="s">
        <v>7</v>
      </c>
      <c r="B6" s="10"/>
      <c r="C6" s="22" t="s">
        <v>8</v>
      </c>
      <c r="D6" s="11"/>
      <c r="E6" s="10"/>
      <c r="F6" s="23" t="s">
        <v>9</v>
      </c>
      <c r="G6" s="24">
        <v>0</v>
      </c>
      <c r="O6" s="25"/>
    </row>
    <row r="7" spans="1:57" ht="12.95" customHeight="1">
      <c r="A7" s="26" t="s">
        <v>80</v>
      </c>
      <c r="B7" s="27"/>
      <c r="C7" s="28" t="s">
        <v>81</v>
      </c>
      <c r="D7" s="29"/>
      <c r="E7" s="29"/>
      <c r="F7" s="30" t="s">
        <v>10</v>
      </c>
      <c r="G7" s="24">
        <f>IF(PocetMJ=0,,ROUND((F30+F32)/PocetMJ,1))</f>
        <v>0</v>
      </c>
    </row>
    <row r="8" spans="1:57">
      <c r="A8" s="31" t="s">
        <v>11</v>
      </c>
      <c r="B8" s="12"/>
      <c r="C8" s="209"/>
      <c r="D8" s="209"/>
      <c r="E8" s="210"/>
      <c r="F8" s="32" t="s">
        <v>12</v>
      </c>
      <c r="G8" s="33"/>
      <c r="H8" s="34"/>
      <c r="I8" s="35"/>
    </row>
    <row r="9" spans="1:57">
      <c r="A9" s="36" t="s">
        <v>13</v>
      </c>
      <c r="B9" s="12"/>
      <c r="C9" s="209" t="s">
        <v>81</v>
      </c>
      <c r="D9" s="209"/>
      <c r="E9" s="209"/>
      <c r="F9" s="12"/>
      <c r="G9" s="37"/>
      <c r="H9" s="38"/>
    </row>
    <row r="10" spans="1:57">
      <c r="A10" s="39" t="s">
        <v>14</v>
      </c>
      <c r="B10" s="12"/>
      <c r="C10" s="209"/>
      <c r="D10" s="209"/>
      <c r="E10" s="209"/>
      <c r="F10" s="40"/>
      <c r="G10" s="41"/>
      <c r="H10" s="42"/>
    </row>
    <row r="11" spans="1:57" ht="13.5" customHeight="1">
      <c r="A11" s="36" t="s">
        <v>15</v>
      </c>
      <c r="B11" s="12"/>
      <c r="C11" s="209"/>
      <c r="D11" s="209"/>
      <c r="E11" s="209"/>
      <c r="F11" s="22" t="s">
        <v>16</v>
      </c>
      <c r="G11" s="43"/>
      <c r="H11" s="38"/>
      <c r="BA11" s="44"/>
      <c r="BB11" s="44"/>
      <c r="BC11" s="44"/>
      <c r="BD11" s="44"/>
      <c r="BE11" s="44"/>
    </row>
    <row r="12" spans="1:57" ht="12.75" customHeight="1">
      <c r="A12" s="45" t="s">
        <v>17</v>
      </c>
      <c r="B12" s="10"/>
      <c r="C12" s="211"/>
      <c r="D12" s="211"/>
      <c r="E12" s="211"/>
      <c r="F12" s="46" t="s">
        <v>18</v>
      </c>
      <c r="G12" s="47"/>
      <c r="H12" s="38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8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Rekapitulace!A14</f>
        <v>Sťažené výrobné podmienky</v>
      </c>
      <c r="E15" s="61"/>
      <c r="F15" s="62"/>
      <c r="G15" s="59">
        <f>Rekapitulace!I14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63" t="str">
        <f>Rekapitulace!A15</f>
        <v>Oborová prirážka</v>
      </c>
      <c r="E16" s="64"/>
      <c r="F16" s="65"/>
      <c r="G16" s="59">
        <f>Rekapitulace!I15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63" t="str">
        <f>Rekapitulace!A16</f>
        <v>Presun stavebných kapacít</v>
      </c>
      <c r="E17" s="64"/>
      <c r="F17" s="65"/>
      <c r="G17" s="59">
        <f>Rekapitulace!I16</f>
        <v>0</v>
      </c>
    </row>
    <row r="18" spans="1:7" ht="15.95" customHeight="1">
      <c r="A18" s="66" t="s">
        <v>27</v>
      </c>
      <c r="B18" s="67" t="s">
        <v>28</v>
      </c>
      <c r="C18" s="59">
        <f>Dodavka</f>
        <v>0</v>
      </c>
      <c r="D18" s="63" t="str">
        <f>Rekapitulace!A17</f>
        <v>Mimostavenisková doprava</v>
      </c>
      <c r="E18" s="64"/>
      <c r="F18" s="65"/>
      <c r="G18" s="59">
        <f>Rekapitulace!I17</f>
        <v>0</v>
      </c>
    </row>
    <row r="19" spans="1:7" ht="15.95" customHeight="1">
      <c r="A19" s="68" t="s">
        <v>29</v>
      </c>
      <c r="B19" s="58"/>
      <c r="C19" s="59">
        <f>SUM(C15:C18)</f>
        <v>0</v>
      </c>
      <c r="D19" s="9" t="str">
        <f>Rekapitulace!A18</f>
        <v>Zariadenie staveniska</v>
      </c>
      <c r="E19" s="64"/>
      <c r="F19" s="65"/>
      <c r="G19" s="59">
        <f>Rekapitulace!I18</f>
        <v>0</v>
      </c>
    </row>
    <row r="20" spans="1:7" ht="15.95" customHeight="1">
      <c r="A20" s="68"/>
      <c r="B20" s="58"/>
      <c r="C20" s="59"/>
      <c r="D20" s="63" t="str">
        <f>Rekapitulace!A19</f>
        <v>Prevádzka investora</v>
      </c>
      <c r="E20" s="64"/>
      <c r="F20" s="65"/>
      <c r="G20" s="59">
        <f>Rekapitulace!I19</f>
        <v>0</v>
      </c>
    </row>
    <row r="21" spans="1:7" ht="15.95" customHeight="1">
      <c r="A21" s="68" t="s">
        <v>30</v>
      </c>
      <c r="B21" s="58"/>
      <c r="C21" s="59">
        <f>HZS</f>
        <v>0</v>
      </c>
      <c r="D21" s="63" t="str">
        <f>Rekapitulace!A20</f>
        <v>Kompletačná činnosť (IČD)</v>
      </c>
      <c r="E21" s="64"/>
      <c r="F21" s="65"/>
      <c r="G21" s="59">
        <f>Rekapitulace!I20</f>
        <v>0</v>
      </c>
    </row>
    <row r="22" spans="1:7" ht="15.95" customHeight="1">
      <c r="A22" s="36" t="s">
        <v>31</v>
      </c>
      <c r="B22" s="38"/>
      <c r="C22" s="59">
        <f>C19+C21</f>
        <v>0</v>
      </c>
      <c r="D22" s="63" t="s">
        <v>32</v>
      </c>
      <c r="E22" s="64"/>
      <c r="F22" s="65"/>
      <c r="G22" s="59">
        <f>G23-SUM(G15:G21)</f>
        <v>0</v>
      </c>
    </row>
    <row r="23" spans="1:7" ht="15.95" customHeight="1" thickBot="1">
      <c r="A23" s="212" t="s">
        <v>33</v>
      </c>
      <c r="B23" s="213"/>
      <c r="C23" s="69">
        <f>C22+G23</f>
        <v>0</v>
      </c>
      <c r="D23" s="70" t="s">
        <v>34</v>
      </c>
      <c r="E23" s="71"/>
      <c r="F23" s="72"/>
      <c r="G23" s="59">
        <f>VRN</f>
        <v>0</v>
      </c>
    </row>
    <row r="24" spans="1:7">
      <c r="A24" s="73" t="s">
        <v>35</v>
      </c>
      <c r="B24" s="74"/>
      <c r="C24" s="75"/>
      <c r="D24" s="76" t="s">
        <v>36</v>
      </c>
      <c r="E24" s="74"/>
      <c r="F24" s="77" t="s">
        <v>37</v>
      </c>
      <c r="G24" s="78"/>
    </row>
    <row r="25" spans="1:7">
      <c r="A25" s="39" t="s">
        <v>38</v>
      </c>
      <c r="B25" s="38"/>
      <c r="C25" s="79"/>
      <c r="D25" s="80" t="s">
        <v>38</v>
      </c>
      <c r="E25" s="38"/>
      <c r="F25" s="80" t="s">
        <v>38</v>
      </c>
      <c r="G25" s="81"/>
    </row>
    <row r="26" spans="1:7" ht="37.5" customHeight="1">
      <c r="A26" s="36" t="s">
        <v>39</v>
      </c>
      <c r="B26" s="82"/>
      <c r="C26" s="38"/>
      <c r="D26" s="84" t="s">
        <v>39</v>
      </c>
      <c r="E26" s="79"/>
      <c r="F26" s="38" t="s">
        <v>39</v>
      </c>
      <c r="G26" s="81"/>
    </row>
    <row r="27" spans="1:7">
      <c r="A27" s="36"/>
      <c r="B27" s="83"/>
      <c r="C27" s="79"/>
      <c r="D27" s="38"/>
      <c r="E27" s="38"/>
      <c r="F27" s="84"/>
      <c r="G27" s="81"/>
    </row>
    <row r="28" spans="1:7">
      <c r="A28" s="36" t="s">
        <v>40</v>
      </c>
      <c r="B28" s="38"/>
      <c r="C28" s="79"/>
      <c r="D28" s="84" t="s">
        <v>41</v>
      </c>
      <c r="E28" s="79"/>
      <c r="F28" s="85" t="s">
        <v>41</v>
      </c>
      <c r="G28" s="81"/>
    </row>
    <row r="29" spans="1:7" ht="69" customHeight="1">
      <c r="A29" s="36"/>
      <c r="B29" s="38"/>
      <c r="C29" s="86"/>
      <c r="D29" s="87"/>
      <c r="E29" s="86"/>
      <c r="F29" s="38"/>
      <c r="G29" s="81"/>
    </row>
    <row r="30" spans="1:7">
      <c r="A30" s="39" t="s">
        <v>42</v>
      </c>
      <c r="B30" s="88"/>
      <c r="C30" s="89">
        <v>20</v>
      </c>
      <c r="D30" s="88" t="s">
        <v>43</v>
      </c>
      <c r="E30" s="90">
        <f>ROUND(C23-E32,0)</f>
        <v>0</v>
      </c>
      <c r="F30" s="214"/>
      <c r="G30" s="215"/>
    </row>
    <row r="31" spans="1:7">
      <c r="A31" s="39" t="s">
        <v>44</v>
      </c>
      <c r="B31" s="88"/>
      <c r="C31" s="89">
        <f>SazbaDPH1</f>
        <v>20</v>
      </c>
      <c r="D31" s="88" t="s">
        <v>45</v>
      </c>
      <c r="E31" s="90">
        <f>ROUND(PRODUCT(E30,C31/100),1)</f>
        <v>0</v>
      </c>
      <c r="F31" s="214"/>
      <c r="G31" s="215"/>
    </row>
    <row r="32" spans="1:7" hidden="1">
      <c r="A32" s="39" t="s">
        <v>42</v>
      </c>
      <c r="B32" s="88"/>
      <c r="C32" s="89">
        <v>0</v>
      </c>
      <c r="D32" s="88" t="s">
        <v>45</v>
      </c>
      <c r="E32" s="90">
        <v>0</v>
      </c>
      <c r="F32" s="214"/>
      <c r="G32" s="215"/>
    </row>
    <row r="33" spans="1:8" hidden="1">
      <c r="A33" s="39" t="s">
        <v>44</v>
      </c>
      <c r="B33" s="15"/>
      <c r="C33" s="91">
        <f>SazbaDPH2</f>
        <v>0</v>
      </c>
      <c r="D33" s="88" t="s">
        <v>45</v>
      </c>
      <c r="E33" s="92">
        <f>ROUND(PRODUCT(E32,C33/100),1)</f>
        <v>0</v>
      </c>
      <c r="F33" s="214"/>
      <c r="G33" s="215"/>
    </row>
    <row r="34" spans="1:8" s="96" customFormat="1" ht="19.5" customHeight="1" thickBot="1">
      <c r="A34" s="93" t="s">
        <v>46</v>
      </c>
      <c r="B34" s="94"/>
      <c r="C34" s="94"/>
      <c r="D34" s="94"/>
      <c r="E34" s="95">
        <f>CEILING(SUM(E30:E33),IF(SUM(E30:E33)&gt;=0,1,-1))</f>
        <v>0</v>
      </c>
      <c r="F34" s="216"/>
      <c r="G34" s="217"/>
    </row>
    <row r="36" spans="1:8">
      <c r="A36" s="97" t="s">
        <v>47</v>
      </c>
      <c r="B36" s="97"/>
      <c r="C36" s="97"/>
      <c r="D36" s="97"/>
      <c r="E36" s="97"/>
      <c r="F36" s="97"/>
      <c r="G36" s="97"/>
      <c r="H36" t="s">
        <v>5</v>
      </c>
    </row>
    <row r="37" spans="1:8" ht="14.25" customHeight="1">
      <c r="A37" s="97"/>
      <c r="B37" s="208" t="s">
        <v>155</v>
      </c>
      <c r="C37" s="208"/>
      <c r="D37" s="208"/>
      <c r="E37" s="208"/>
      <c r="F37" s="208"/>
      <c r="G37" s="208"/>
      <c r="H37" t="s">
        <v>5</v>
      </c>
    </row>
    <row r="38" spans="1:8" ht="12.75" customHeight="1">
      <c r="A38" s="98"/>
      <c r="B38" s="208"/>
      <c r="C38" s="208"/>
      <c r="D38" s="208"/>
      <c r="E38" s="208"/>
      <c r="F38" s="208"/>
      <c r="G38" s="208"/>
      <c r="H38" t="s">
        <v>5</v>
      </c>
    </row>
    <row r="39" spans="1:8">
      <c r="A39" s="98"/>
      <c r="B39" s="208"/>
      <c r="C39" s="208"/>
      <c r="D39" s="208"/>
      <c r="E39" s="208"/>
      <c r="F39" s="208"/>
      <c r="G39" s="208"/>
      <c r="H39" t="s">
        <v>5</v>
      </c>
    </row>
    <row r="40" spans="1:8">
      <c r="A40" s="98"/>
      <c r="B40" s="208"/>
      <c r="C40" s="208"/>
      <c r="D40" s="208"/>
      <c r="E40" s="208"/>
      <c r="F40" s="208"/>
      <c r="G40" s="208"/>
      <c r="H40" t="s">
        <v>5</v>
      </c>
    </row>
    <row r="41" spans="1:8">
      <c r="A41" s="98"/>
      <c r="B41" s="208"/>
      <c r="C41" s="208"/>
      <c r="D41" s="208"/>
      <c r="E41" s="208"/>
      <c r="F41" s="208"/>
      <c r="G41" s="208"/>
      <c r="H41" t="s">
        <v>5</v>
      </c>
    </row>
    <row r="42" spans="1:8">
      <c r="A42" s="98"/>
      <c r="B42" s="208"/>
      <c r="C42" s="208"/>
      <c r="D42" s="208"/>
      <c r="E42" s="208"/>
      <c r="F42" s="208"/>
      <c r="G42" s="208"/>
      <c r="H42" t="s">
        <v>5</v>
      </c>
    </row>
    <row r="43" spans="1:8">
      <c r="A43" s="98"/>
      <c r="B43" s="208"/>
      <c r="C43" s="208"/>
      <c r="D43" s="208"/>
      <c r="E43" s="208"/>
      <c r="F43" s="208"/>
      <c r="G43" s="208"/>
      <c r="H43" t="s">
        <v>5</v>
      </c>
    </row>
    <row r="44" spans="1:8">
      <c r="A44" s="98"/>
      <c r="B44" s="208"/>
      <c r="C44" s="208"/>
      <c r="D44" s="208"/>
      <c r="E44" s="208"/>
      <c r="F44" s="208"/>
      <c r="G44" s="208"/>
      <c r="H44" t="s">
        <v>5</v>
      </c>
    </row>
    <row r="45" spans="1:8" ht="0.75" customHeight="1">
      <c r="A45" s="98"/>
      <c r="B45" s="208"/>
      <c r="C45" s="208"/>
      <c r="D45" s="208"/>
      <c r="E45" s="208"/>
      <c r="F45" s="208"/>
      <c r="G45" s="208"/>
      <c r="H45" t="s">
        <v>5</v>
      </c>
    </row>
    <row r="46" spans="1:8">
      <c r="B46" s="207"/>
      <c r="C46" s="207"/>
      <c r="D46" s="207"/>
      <c r="E46" s="207"/>
      <c r="F46" s="207"/>
      <c r="G46" s="207"/>
    </row>
    <row r="47" spans="1:8">
      <c r="B47" s="207"/>
      <c r="C47" s="207"/>
      <c r="D47" s="207"/>
      <c r="E47" s="207"/>
      <c r="F47" s="207"/>
      <c r="G47" s="207"/>
    </row>
    <row r="48" spans="1:8">
      <c r="B48" s="207"/>
      <c r="C48" s="207"/>
      <c r="D48" s="207"/>
      <c r="E48" s="207"/>
      <c r="F48" s="207"/>
      <c r="G48" s="207"/>
    </row>
    <row r="49" spans="2:7">
      <c r="B49" s="207"/>
      <c r="C49" s="207"/>
      <c r="D49" s="207"/>
      <c r="E49" s="207"/>
      <c r="F49" s="207"/>
      <c r="G49" s="207"/>
    </row>
    <row r="50" spans="2:7">
      <c r="B50" s="207"/>
      <c r="C50" s="207"/>
      <c r="D50" s="207"/>
      <c r="E50" s="207"/>
      <c r="F50" s="207"/>
      <c r="G50" s="207"/>
    </row>
    <row r="51" spans="2:7">
      <c r="B51" s="207"/>
      <c r="C51" s="207"/>
      <c r="D51" s="207"/>
      <c r="E51" s="207"/>
      <c r="F51" s="207"/>
      <c r="G51" s="207"/>
    </row>
    <row r="52" spans="2:7">
      <c r="B52" s="207"/>
      <c r="C52" s="207"/>
      <c r="D52" s="207"/>
      <c r="E52" s="207"/>
      <c r="F52" s="207"/>
      <c r="G52" s="207"/>
    </row>
    <row r="53" spans="2:7">
      <c r="B53" s="207"/>
      <c r="C53" s="207"/>
      <c r="D53" s="207"/>
      <c r="E53" s="207"/>
      <c r="F53" s="207"/>
      <c r="G53" s="207"/>
    </row>
    <row r="54" spans="2:7">
      <c r="B54" s="207"/>
      <c r="C54" s="207"/>
      <c r="D54" s="207"/>
      <c r="E54" s="207"/>
      <c r="F54" s="207"/>
      <c r="G54" s="207"/>
    </row>
    <row r="55" spans="2:7">
      <c r="B55" s="207"/>
      <c r="C55" s="207"/>
      <c r="D55" s="207"/>
      <c r="E55" s="207"/>
      <c r="F55" s="207"/>
      <c r="G55" s="207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31496062992125984" right="0.31496062992125984" top="0.59055118110236227" bottom="0.59055118110236227" header="0.19685039370078741" footer="0.31496062992125984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3"/>
  <sheetViews>
    <sheetView workbookViewId="0">
      <selection activeCell="F22" sqref="F22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18" t="s">
        <v>48</v>
      </c>
      <c r="B1" s="219"/>
      <c r="C1" s="99" t="str">
        <f>CONCATENATE(cislostavby," ",nazevstavby)</f>
        <v>11 EMPONT s.r.o.</v>
      </c>
      <c r="D1" s="100"/>
      <c r="E1" s="101"/>
      <c r="F1" s="100"/>
      <c r="G1" s="102" t="s">
        <v>49</v>
      </c>
      <c r="H1" s="103">
        <v>2</v>
      </c>
      <c r="I1" s="104"/>
    </row>
    <row r="2" spans="1:57" ht="13.5" thickBot="1">
      <c r="A2" s="220" t="s">
        <v>50</v>
      </c>
      <c r="B2" s="221"/>
      <c r="C2" s="105" t="str">
        <f>CONCATENATE(cisloobjektu," ",nazevobjektu)</f>
        <v>165 Kultúrny dom Trstín</v>
      </c>
      <c r="D2" s="106"/>
      <c r="E2" s="107"/>
      <c r="F2" s="106"/>
      <c r="G2" s="222" t="s">
        <v>84</v>
      </c>
      <c r="H2" s="223"/>
      <c r="I2" s="224"/>
    </row>
    <row r="3" spans="1:57" ht="13.5" thickTop="1">
      <c r="F3" s="38"/>
    </row>
    <row r="4" spans="1:57" ht="19.5" customHeight="1">
      <c r="A4" s="108" t="s">
        <v>51</v>
      </c>
      <c r="B4" s="109"/>
      <c r="C4" s="109"/>
      <c r="D4" s="109"/>
      <c r="E4" s="110"/>
      <c r="F4" s="109"/>
      <c r="G4" s="109"/>
      <c r="H4" s="109"/>
      <c r="I4" s="109"/>
    </row>
    <row r="5" spans="1:57" ht="13.5" thickBot="1"/>
    <row r="6" spans="1:57" s="38" customFormat="1" ht="13.5" thickBot="1">
      <c r="A6" s="111"/>
      <c r="B6" s="112" t="s">
        <v>52</v>
      </c>
      <c r="C6" s="112"/>
      <c r="D6" s="113"/>
      <c r="E6" s="114" t="s">
        <v>53</v>
      </c>
      <c r="F6" s="115" t="s">
        <v>54</v>
      </c>
      <c r="G6" s="115" t="s">
        <v>55</v>
      </c>
      <c r="H6" s="115" t="s">
        <v>56</v>
      </c>
      <c r="I6" s="116" t="s">
        <v>30</v>
      </c>
    </row>
    <row r="7" spans="1:57" s="38" customFormat="1">
      <c r="A7" s="203" t="str">
        <f>Položky!B7</f>
        <v>723</v>
      </c>
      <c r="B7" s="117" t="str">
        <f>Položky!C7</f>
        <v>VNÚTORNÝ PLYNOVOD</v>
      </c>
      <c r="D7" s="118"/>
      <c r="E7" s="204">
        <f>Položky!BA33</f>
        <v>0</v>
      </c>
      <c r="F7" s="205">
        <f>Položky!BB33</f>
        <v>0</v>
      </c>
      <c r="G7" s="205">
        <f>Položky!BC33</f>
        <v>0</v>
      </c>
      <c r="H7" s="205">
        <f>Položky!BD33</f>
        <v>0</v>
      </c>
      <c r="I7" s="206">
        <f>Položky!BE33</f>
        <v>0</v>
      </c>
    </row>
    <row r="8" spans="1:57" s="38" customFormat="1" ht="13.5" thickBot="1">
      <c r="A8" s="203" t="str">
        <f>Položky!B34</f>
        <v>783</v>
      </c>
      <c r="B8" s="117" t="str">
        <f>Položky!C34</f>
        <v>NÁTERY</v>
      </c>
      <c r="D8" s="118"/>
      <c r="E8" s="204">
        <f>Položky!BA36</f>
        <v>0</v>
      </c>
      <c r="F8" s="205">
        <f>Položky!BB36</f>
        <v>0</v>
      </c>
      <c r="G8" s="205">
        <f>Položky!BC36</f>
        <v>0</v>
      </c>
      <c r="H8" s="205">
        <f>Položky!BD36</f>
        <v>0</v>
      </c>
      <c r="I8" s="206">
        <f>Položky!BE36</f>
        <v>0</v>
      </c>
    </row>
    <row r="9" spans="1:57" s="125" customFormat="1" ht="13.5" thickBot="1">
      <c r="A9" s="119"/>
      <c r="B9" s="120" t="s">
        <v>57</v>
      </c>
      <c r="C9" s="120"/>
      <c r="D9" s="121"/>
      <c r="E9" s="122">
        <f>SUM(E7:E8)</f>
        <v>0</v>
      </c>
      <c r="F9" s="123">
        <f>SUM(F7:F8)</f>
        <v>0</v>
      </c>
      <c r="G9" s="123">
        <f>SUM(G7:G8)</f>
        <v>0</v>
      </c>
      <c r="H9" s="123">
        <f>SUM(H7:H8)</f>
        <v>0</v>
      </c>
      <c r="I9" s="124">
        <f>SUM(I7:I8)</f>
        <v>0</v>
      </c>
    </row>
    <row r="10" spans="1:57" ht="13.5" hidden="1" thickBot="1">
      <c r="A10" s="126"/>
      <c r="B10" s="127" t="s">
        <v>58</v>
      </c>
      <c r="C10" s="128"/>
      <c r="D10" s="128"/>
      <c r="E10" s="129">
        <f>HSV*30.126</f>
        <v>0</v>
      </c>
      <c r="F10" s="129">
        <f>PSV*30.126</f>
        <v>0</v>
      </c>
      <c r="G10" s="129">
        <f>Dodavka*30.126</f>
        <v>0</v>
      </c>
      <c r="H10" s="129">
        <f>Mont*30.126</f>
        <v>0</v>
      </c>
      <c r="I10" s="129">
        <f>HZS*30.126</f>
        <v>0</v>
      </c>
    </row>
    <row r="11" spans="1:57" ht="31.5" customHeight="1">
      <c r="A11" s="109" t="s">
        <v>59</v>
      </c>
      <c r="B11" s="109"/>
      <c r="C11" s="109"/>
      <c r="D11" s="109"/>
      <c r="E11" s="109"/>
      <c r="F11" s="109"/>
      <c r="G11" s="130"/>
      <c r="H11" s="109"/>
      <c r="I11" s="109"/>
      <c r="BA11" s="44"/>
      <c r="BB11" s="44"/>
      <c r="BC11" s="44"/>
      <c r="BD11" s="44"/>
      <c r="BE11" s="44"/>
    </row>
    <row r="12" spans="1:57" ht="13.5" thickBot="1"/>
    <row r="13" spans="1:57">
      <c r="A13" s="73" t="s">
        <v>60</v>
      </c>
      <c r="B13" s="74"/>
      <c r="C13" s="74"/>
      <c r="D13" s="131"/>
      <c r="E13" s="132" t="s">
        <v>61</v>
      </c>
      <c r="F13" s="133" t="s">
        <v>62</v>
      </c>
      <c r="G13" s="134" t="s">
        <v>63</v>
      </c>
      <c r="H13" s="135"/>
      <c r="I13" s="132" t="s">
        <v>61</v>
      </c>
    </row>
    <row r="14" spans="1:57">
      <c r="A14" s="136" t="s">
        <v>147</v>
      </c>
      <c r="B14" s="137"/>
      <c r="C14" s="137"/>
      <c r="D14" s="138"/>
      <c r="E14" s="139">
        <v>0</v>
      </c>
      <c r="F14" s="140">
        <v>0</v>
      </c>
      <c r="G14" s="141">
        <f t="shared" ref="G14:G21" si="0">CHOOSE(BA14+1,HSV+PSV,HSV+PSV+Mont,HSV+PSV+Dodavka+Mont,HSV,PSV,Mont,Dodavka,Mont+Dodavka,0)</f>
        <v>0</v>
      </c>
      <c r="H14" s="142"/>
      <c r="I14" s="143">
        <f t="shared" ref="I14:I21" si="1">E14+F14*G14/100</f>
        <v>0</v>
      </c>
      <c r="BA14">
        <v>0</v>
      </c>
    </row>
    <row r="15" spans="1:57">
      <c r="A15" s="136" t="s">
        <v>148</v>
      </c>
      <c r="B15" s="137"/>
      <c r="C15" s="137"/>
      <c r="D15" s="138"/>
      <c r="E15" s="139">
        <v>0</v>
      </c>
      <c r="F15" s="140">
        <v>0</v>
      </c>
      <c r="G15" s="141">
        <f t="shared" si="0"/>
        <v>0</v>
      </c>
      <c r="H15" s="142"/>
      <c r="I15" s="143">
        <f t="shared" si="1"/>
        <v>0</v>
      </c>
      <c r="BA15">
        <v>0</v>
      </c>
    </row>
    <row r="16" spans="1:57">
      <c r="A16" s="136" t="s">
        <v>149</v>
      </c>
      <c r="B16" s="137"/>
      <c r="C16" s="137"/>
      <c r="D16" s="138"/>
      <c r="E16" s="139">
        <v>0</v>
      </c>
      <c r="F16" s="140">
        <v>0</v>
      </c>
      <c r="G16" s="141">
        <f t="shared" si="0"/>
        <v>0</v>
      </c>
      <c r="H16" s="142"/>
      <c r="I16" s="143">
        <f t="shared" si="1"/>
        <v>0</v>
      </c>
      <c r="BA16">
        <v>0</v>
      </c>
    </row>
    <row r="17" spans="1:53">
      <c r="A17" s="136" t="s">
        <v>150</v>
      </c>
      <c r="B17" s="137"/>
      <c r="C17" s="137"/>
      <c r="D17" s="138"/>
      <c r="E17" s="139">
        <v>0</v>
      </c>
      <c r="F17" s="140">
        <v>0</v>
      </c>
      <c r="G17" s="141">
        <f t="shared" si="0"/>
        <v>0</v>
      </c>
      <c r="H17" s="142"/>
      <c r="I17" s="143">
        <f t="shared" si="1"/>
        <v>0</v>
      </c>
      <c r="BA17">
        <v>0</v>
      </c>
    </row>
    <row r="18" spans="1:53">
      <c r="A18" s="136" t="s">
        <v>151</v>
      </c>
      <c r="B18" s="137"/>
      <c r="C18" s="137"/>
      <c r="D18" s="138"/>
      <c r="E18" s="139">
        <v>0</v>
      </c>
      <c r="F18" s="140">
        <v>0</v>
      </c>
      <c r="G18" s="141">
        <f t="shared" si="0"/>
        <v>0</v>
      </c>
      <c r="H18" s="142"/>
      <c r="I18" s="143">
        <f t="shared" si="1"/>
        <v>0</v>
      </c>
      <c r="BA18">
        <v>1</v>
      </c>
    </row>
    <row r="19" spans="1:53">
      <c r="A19" s="136" t="s">
        <v>152</v>
      </c>
      <c r="B19" s="137"/>
      <c r="C19" s="137"/>
      <c r="D19" s="138"/>
      <c r="E19" s="139">
        <v>0</v>
      </c>
      <c r="F19" s="140">
        <v>0</v>
      </c>
      <c r="G19" s="141">
        <f t="shared" si="0"/>
        <v>0</v>
      </c>
      <c r="H19" s="142"/>
      <c r="I19" s="143">
        <f t="shared" si="1"/>
        <v>0</v>
      </c>
      <c r="BA19">
        <v>1</v>
      </c>
    </row>
    <row r="20" spans="1:53">
      <c r="A20" s="136" t="s">
        <v>153</v>
      </c>
      <c r="B20" s="137"/>
      <c r="C20" s="137"/>
      <c r="D20" s="138"/>
      <c r="E20" s="139">
        <v>0</v>
      </c>
      <c r="F20" s="140">
        <v>0</v>
      </c>
      <c r="G20" s="141">
        <f t="shared" si="0"/>
        <v>0</v>
      </c>
      <c r="H20" s="142"/>
      <c r="I20" s="143">
        <f t="shared" si="1"/>
        <v>0</v>
      </c>
      <c r="BA20">
        <v>2</v>
      </c>
    </row>
    <row r="21" spans="1:53">
      <c r="A21" s="136" t="s">
        <v>154</v>
      </c>
      <c r="B21" s="137"/>
      <c r="C21" s="137"/>
      <c r="D21" s="138"/>
      <c r="E21" s="139">
        <v>0</v>
      </c>
      <c r="F21" s="140">
        <v>0</v>
      </c>
      <c r="G21" s="141">
        <f t="shared" si="0"/>
        <v>0</v>
      </c>
      <c r="H21" s="142"/>
      <c r="I21" s="143">
        <f t="shared" si="1"/>
        <v>0</v>
      </c>
      <c r="BA21">
        <v>2</v>
      </c>
    </row>
    <row r="22" spans="1:53" ht="13.5" thickBot="1">
      <c r="A22" s="144"/>
      <c r="B22" s="145" t="s">
        <v>64</v>
      </c>
      <c r="C22" s="146"/>
      <c r="D22" s="147"/>
      <c r="E22" s="148"/>
      <c r="F22" s="149"/>
      <c r="G22" s="149"/>
      <c r="H22" s="225">
        <f>SUM(I14:I21)</f>
        <v>0</v>
      </c>
      <c r="I22" s="226"/>
    </row>
    <row r="23" spans="1:53" ht="13.5" hidden="1" thickBot="1">
      <c r="A23" s="144"/>
      <c r="B23" s="145" t="s">
        <v>65</v>
      </c>
      <c r="C23" s="146"/>
      <c r="D23" s="147"/>
      <c r="E23" s="148"/>
      <c r="F23" s="149"/>
      <c r="G23" s="149"/>
      <c r="H23" s="225">
        <f>VRN*30.126</f>
        <v>0</v>
      </c>
      <c r="I23" s="226"/>
    </row>
    <row r="24" spans="1:53">
      <c r="B24" s="125"/>
      <c r="F24" s="150"/>
      <c r="G24" s="151"/>
      <c r="H24" s="151"/>
      <c r="I24" s="152"/>
    </row>
    <row r="25" spans="1:53">
      <c r="F25" s="150"/>
      <c r="G25" s="151"/>
      <c r="H25" s="151"/>
      <c r="I25" s="152"/>
    </row>
    <row r="26" spans="1:53">
      <c r="F26" s="150"/>
      <c r="G26" s="151"/>
      <c r="H26" s="151"/>
      <c r="I26" s="152"/>
    </row>
    <row r="27" spans="1:53">
      <c r="F27" s="150"/>
      <c r="G27" s="151"/>
      <c r="H27" s="151"/>
      <c r="I27" s="152"/>
    </row>
    <row r="28" spans="1:53">
      <c r="F28" s="150"/>
      <c r="G28" s="151"/>
      <c r="H28" s="151"/>
      <c r="I28" s="152"/>
    </row>
    <row r="29" spans="1:53">
      <c r="F29" s="150"/>
      <c r="G29" s="151"/>
      <c r="H29" s="151"/>
      <c r="I29" s="152"/>
    </row>
    <row r="30" spans="1:53">
      <c r="F30" s="150"/>
      <c r="G30" s="151"/>
      <c r="H30" s="151"/>
      <c r="I30" s="152"/>
    </row>
    <row r="31" spans="1:53">
      <c r="F31" s="150"/>
      <c r="G31" s="151"/>
      <c r="H31" s="151"/>
      <c r="I31" s="152"/>
    </row>
    <row r="32" spans="1:53">
      <c r="F32" s="150"/>
      <c r="G32" s="151"/>
      <c r="H32" s="151"/>
      <c r="I32" s="152"/>
    </row>
    <row r="33" spans="6:9">
      <c r="F33" s="150"/>
      <c r="G33" s="151"/>
      <c r="H33" s="151"/>
      <c r="I33" s="152"/>
    </row>
    <row r="34" spans="6:9">
      <c r="F34" s="150"/>
      <c r="G34" s="151"/>
      <c r="H34" s="151"/>
      <c r="I34" s="152"/>
    </row>
    <row r="35" spans="6:9">
      <c r="F35" s="150"/>
      <c r="G35" s="151"/>
      <c r="H35" s="151"/>
      <c r="I35" s="152"/>
    </row>
    <row r="36" spans="6:9">
      <c r="F36" s="150"/>
      <c r="G36" s="151"/>
      <c r="H36" s="151"/>
      <c r="I36" s="152"/>
    </row>
    <row r="37" spans="6:9">
      <c r="F37" s="150"/>
      <c r="G37" s="151"/>
      <c r="H37" s="151"/>
      <c r="I37" s="152"/>
    </row>
    <row r="38" spans="6:9">
      <c r="F38" s="150"/>
      <c r="G38" s="151"/>
      <c r="H38" s="151"/>
      <c r="I38" s="152"/>
    </row>
    <row r="39" spans="6:9">
      <c r="F39" s="150"/>
      <c r="G39" s="151"/>
      <c r="H39" s="151"/>
      <c r="I39" s="152"/>
    </row>
    <row r="40" spans="6:9">
      <c r="F40" s="150"/>
      <c r="G40" s="151"/>
      <c r="H40" s="151"/>
      <c r="I40" s="152"/>
    </row>
    <row r="41" spans="6:9">
      <c r="F41" s="150"/>
      <c r="G41" s="151"/>
      <c r="H41" s="151"/>
      <c r="I41" s="152"/>
    </row>
    <row r="42" spans="6:9">
      <c r="F42" s="150"/>
      <c r="G42" s="151"/>
      <c r="H42" s="151"/>
      <c r="I42" s="152"/>
    </row>
    <row r="43" spans="6:9">
      <c r="F43" s="150"/>
      <c r="G43" s="151"/>
      <c r="H43" s="151"/>
      <c r="I43" s="152"/>
    </row>
    <row r="44" spans="6:9">
      <c r="F44" s="150"/>
      <c r="G44" s="151"/>
      <c r="H44" s="151"/>
      <c r="I44" s="152"/>
    </row>
    <row r="45" spans="6:9">
      <c r="F45" s="150"/>
      <c r="G45" s="151"/>
      <c r="H45" s="151"/>
      <c r="I45" s="152"/>
    </row>
    <row r="46" spans="6:9">
      <c r="F46" s="150"/>
      <c r="G46" s="151"/>
      <c r="H46" s="151"/>
      <c r="I46" s="152"/>
    </row>
    <row r="47" spans="6:9">
      <c r="F47" s="150"/>
      <c r="G47" s="151"/>
      <c r="H47" s="151"/>
      <c r="I47" s="152"/>
    </row>
    <row r="48" spans="6:9">
      <c r="F48" s="150"/>
      <c r="G48" s="151"/>
      <c r="H48" s="151"/>
      <c r="I48" s="152"/>
    </row>
    <row r="49" spans="6:9">
      <c r="F49" s="150"/>
      <c r="G49" s="151"/>
      <c r="H49" s="151"/>
      <c r="I49" s="152"/>
    </row>
    <row r="50" spans="6:9">
      <c r="F50" s="150"/>
      <c r="G50" s="151"/>
      <c r="H50" s="151"/>
      <c r="I50" s="152"/>
    </row>
    <row r="51" spans="6:9">
      <c r="F51" s="150"/>
      <c r="G51" s="151"/>
      <c r="H51" s="151"/>
      <c r="I51" s="152"/>
    </row>
    <row r="52" spans="6:9">
      <c r="F52" s="150"/>
      <c r="G52" s="151"/>
      <c r="H52" s="151"/>
      <c r="I52" s="152"/>
    </row>
    <row r="53" spans="6:9">
      <c r="F53" s="150"/>
      <c r="G53" s="151"/>
      <c r="H53" s="151"/>
      <c r="I53" s="152"/>
    </row>
    <row r="54" spans="6:9">
      <c r="F54" s="150"/>
      <c r="G54" s="151"/>
      <c r="H54" s="151"/>
      <c r="I54" s="152"/>
    </row>
    <row r="55" spans="6:9">
      <c r="F55" s="150"/>
      <c r="G55" s="151"/>
      <c r="H55" s="151"/>
      <c r="I55" s="152"/>
    </row>
    <row r="56" spans="6:9">
      <c r="F56" s="150"/>
      <c r="G56" s="151"/>
      <c r="H56" s="151"/>
      <c r="I56" s="152"/>
    </row>
    <row r="57" spans="6:9">
      <c r="F57" s="150"/>
      <c r="G57" s="151"/>
      <c r="H57" s="151"/>
      <c r="I57" s="152"/>
    </row>
    <row r="58" spans="6:9">
      <c r="F58" s="150"/>
      <c r="G58" s="151"/>
      <c r="H58" s="151"/>
      <c r="I58" s="152"/>
    </row>
    <row r="59" spans="6:9">
      <c r="F59" s="150"/>
      <c r="G59" s="151"/>
      <c r="H59" s="151"/>
      <c r="I59" s="152"/>
    </row>
    <row r="60" spans="6:9">
      <c r="F60" s="150"/>
      <c r="G60" s="151"/>
      <c r="H60" s="151"/>
      <c r="I60" s="152"/>
    </row>
    <row r="61" spans="6:9">
      <c r="F61" s="150"/>
      <c r="G61" s="151"/>
      <c r="H61" s="151"/>
      <c r="I61" s="152"/>
    </row>
    <row r="62" spans="6:9">
      <c r="F62" s="150"/>
      <c r="G62" s="151"/>
      <c r="H62" s="151"/>
      <c r="I62" s="152"/>
    </row>
    <row r="63" spans="6:9">
      <c r="F63" s="150"/>
      <c r="G63" s="151"/>
      <c r="H63" s="151"/>
      <c r="I63" s="152"/>
    </row>
    <row r="64" spans="6:9">
      <c r="F64" s="150"/>
      <c r="G64" s="151"/>
      <c r="H64" s="151"/>
      <c r="I64" s="152"/>
    </row>
    <row r="65" spans="6:9">
      <c r="F65" s="150"/>
      <c r="G65" s="151"/>
      <c r="H65" s="151"/>
      <c r="I65" s="152"/>
    </row>
    <row r="66" spans="6:9">
      <c r="F66" s="150"/>
      <c r="G66" s="151"/>
      <c r="H66" s="151"/>
      <c r="I66" s="152"/>
    </row>
    <row r="67" spans="6:9">
      <c r="F67" s="150"/>
      <c r="G67" s="151"/>
      <c r="H67" s="151"/>
      <c r="I67" s="152"/>
    </row>
    <row r="68" spans="6:9">
      <c r="F68" s="150"/>
      <c r="G68" s="151"/>
      <c r="H68" s="151"/>
      <c r="I68" s="152"/>
    </row>
    <row r="69" spans="6:9">
      <c r="F69" s="150"/>
      <c r="G69" s="151"/>
      <c r="H69" s="151"/>
      <c r="I69" s="152"/>
    </row>
    <row r="70" spans="6:9">
      <c r="F70" s="150"/>
      <c r="G70" s="151"/>
      <c r="H70" s="151"/>
      <c r="I70" s="152"/>
    </row>
    <row r="71" spans="6:9">
      <c r="F71" s="150"/>
      <c r="G71" s="151"/>
      <c r="H71" s="151"/>
      <c r="I71" s="152"/>
    </row>
    <row r="72" spans="6:9">
      <c r="F72" s="150"/>
      <c r="G72" s="151"/>
      <c r="H72" s="151"/>
      <c r="I72" s="152"/>
    </row>
    <row r="73" spans="6:9">
      <c r="F73" s="150"/>
      <c r="G73" s="151"/>
      <c r="H73" s="151"/>
      <c r="I73" s="152"/>
    </row>
  </sheetData>
  <mergeCells count="5">
    <mergeCell ref="A1:B1"/>
    <mergeCell ref="A2:B2"/>
    <mergeCell ref="G2:I2"/>
    <mergeCell ref="H22:I22"/>
    <mergeCell ref="H23:I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>
    <pageSetUpPr fitToPage="1"/>
  </sheetPr>
  <dimension ref="A1:CZ109"/>
  <sheetViews>
    <sheetView showGridLines="0" showZeros="0" workbookViewId="0">
      <selection activeCell="L13" sqref="L13"/>
    </sheetView>
  </sheetViews>
  <sheetFormatPr defaultRowHeight="12.75"/>
  <cols>
    <col min="1" max="1" width="4.42578125" style="153" customWidth="1"/>
    <col min="2" max="2" width="11.5703125" style="153" customWidth="1"/>
    <col min="3" max="3" width="40.42578125" style="153" customWidth="1"/>
    <col min="4" max="4" width="5.5703125" style="153" customWidth="1"/>
    <col min="5" max="5" width="8.5703125" style="163" customWidth="1"/>
    <col min="6" max="6" width="10.7109375" style="153" customWidth="1"/>
    <col min="7" max="7" width="13.85546875" style="153" customWidth="1"/>
    <col min="8" max="8" width="11" style="153" hidden="1" customWidth="1"/>
    <col min="9" max="9" width="12.85546875" style="153" hidden="1" customWidth="1"/>
    <col min="10" max="11" width="9.140625" style="153"/>
    <col min="12" max="12" width="76.28515625" style="153" customWidth="1"/>
    <col min="13" max="13" width="45.28515625" style="153" customWidth="1"/>
    <col min="14" max="16384" width="9.140625" style="153"/>
  </cols>
  <sheetData>
    <row r="1" spans="1:104" ht="15.75">
      <c r="A1" s="227" t="s">
        <v>66</v>
      </c>
      <c r="B1" s="227"/>
      <c r="C1" s="227"/>
      <c r="D1" s="227"/>
      <c r="E1" s="227"/>
      <c r="F1" s="227"/>
      <c r="G1" s="227"/>
    </row>
    <row r="2" spans="1:104" ht="14.25" customHeight="1" thickBot="1">
      <c r="B2" s="154"/>
      <c r="C2" s="155"/>
      <c r="D2" s="155"/>
      <c r="E2" s="156"/>
      <c r="F2" s="155"/>
      <c r="G2" s="155"/>
    </row>
    <row r="3" spans="1:104" ht="13.5" thickTop="1">
      <c r="A3" s="218" t="s">
        <v>48</v>
      </c>
      <c r="B3" s="219"/>
      <c r="C3" s="99" t="str">
        <f>CONCATENATE(cislostavby," ",nazevstavby)</f>
        <v>11 EMPONT s.r.o.</v>
      </c>
      <c r="D3" s="100"/>
      <c r="E3" s="157" t="s">
        <v>67</v>
      </c>
      <c r="F3" s="158">
        <f>Rekapitulace!H1</f>
        <v>2</v>
      </c>
      <c r="G3" s="159"/>
      <c r="H3" s="100"/>
      <c r="I3" s="159"/>
    </row>
    <row r="4" spans="1:104" ht="13.5" thickBot="1">
      <c r="A4" s="228" t="s">
        <v>50</v>
      </c>
      <c r="B4" s="221"/>
      <c r="C4" s="105" t="str">
        <f>CONCATENATE(cisloobjektu," ",nazevobjektu)</f>
        <v>165 Kultúrny dom Trstín</v>
      </c>
      <c r="D4" s="106"/>
      <c r="E4" s="229" t="str">
        <f>Rekapitulace!G2</f>
        <v>Objekt KD - plynoinštalácia</v>
      </c>
      <c r="F4" s="230"/>
      <c r="G4" s="231"/>
      <c r="H4" s="106"/>
      <c r="I4" s="160"/>
    </row>
    <row r="5" spans="1:104" ht="13.5" thickTop="1">
      <c r="A5" s="161"/>
      <c r="B5" s="162"/>
      <c r="C5" s="162"/>
      <c r="G5" s="164"/>
    </row>
    <row r="6" spans="1:104">
      <c r="A6" s="165" t="s">
        <v>68</v>
      </c>
      <c r="B6" s="166" t="s">
        <v>69</v>
      </c>
      <c r="C6" s="166" t="s">
        <v>70</v>
      </c>
      <c r="D6" s="166" t="s">
        <v>71</v>
      </c>
      <c r="E6" s="167" t="s">
        <v>72</v>
      </c>
      <c r="F6" s="168" t="s">
        <v>73</v>
      </c>
      <c r="G6" s="169" t="s">
        <v>74</v>
      </c>
      <c r="H6" s="169" t="s">
        <v>75</v>
      </c>
      <c r="I6" s="169" t="s">
        <v>76</v>
      </c>
    </row>
    <row r="7" spans="1:104">
      <c r="A7" s="170" t="s">
        <v>77</v>
      </c>
      <c r="B7" s="171" t="s">
        <v>85</v>
      </c>
      <c r="C7" s="172" t="s">
        <v>86</v>
      </c>
      <c r="D7" s="173"/>
      <c r="E7" s="174"/>
      <c r="F7" s="174"/>
      <c r="G7" s="175"/>
      <c r="H7" s="176"/>
      <c r="I7" s="175"/>
      <c r="O7" s="177">
        <v>1</v>
      </c>
    </row>
    <row r="8" spans="1:104" ht="22.5">
      <c r="A8" s="178">
        <v>1</v>
      </c>
      <c r="B8" s="179" t="s">
        <v>87</v>
      </c>
      <c r="C8" s="180" t="s">
        <v>88</v>
      </c>
      <c r="D8" s="181" t="s">
        <v>89</v>
      </c>
      <c r="E8" s="182">
        <v>1</v>
      </c>
      <c r="F8" s="183"/>
      <c r="G8" s="184">
        <f t="shared" ref="G8:G32" si="0">E8*F8</f>
        <v>0</v>
      </c>
      <c r="H8" s="185">
        <f t="shared" ref="H8:H32" si="1">F8*30.126</f>
        <v>0</v>
      </c>
      <c r="I8" s="182">
        <f t="shared" ref="I8:I32" si="2">G8*30.126</f>
        <v>0</v>
      </c>
      <c r="O8" s="177">
        <v>2</v>
      </c>
      <c r="AA8" s="153">
        <v>11</v>
      </c>
      <c r="AB8" s="153">
        <v>3</v>
      </c>
      <c r="AC8" s="153">
        <v>1</v>
      </c>
      <c r="AZ8" s="153">
        <v>2</v>
      </c>
      <c r="BA8" s="153">
        <f t="shared" ref="BA8:BA32" si="3">IF(AZ8=1,G8,0)</f>
        <v>0</v>
      </c>
      <c r="BB8" s="153">
        <f t="shared" ref="BB8:BB32" si="4">IF(AZ8=2,G8,0)</f>
        <v>0</v>
      </c>
      <c r="BC8" s="153">
        <f t="shared" ref="BC8:BC32" si="5">IF(AZ8=3,G8,0)</f>
        <v>0</v>
      </c>
      <c r="BD8" s="153">
        <f t="shared" ref="BD8:BD32" si="6">IF(AZ8=4,G8,0)</f>
        <v>0</v>
      </c>
      <c r="BE8" s="153">
        <f t="shared" ref="BE8:BE32" si="7">IF(AZ8=5,G8,0)</f>
        <v>0</v>
      </c>
      <c r="CA8" s="177">
        <v>11</v>
      </c>
      <c r="CB8" s="177">
        <v>3</v>
      </c>
      <c r="CZ8" s="153">
        <v>0</v>
      </c>
    </row>
    <row r="9" spans="1:104">
      <c r="A9" s="178">
        <v>2</v>
      </c>
      <c r="B9" s="179" t="s">
        <v>90</v>
      </c>
      <c r="C9" s="180" t="s">
        <v>91</v>
      </c>
      <c r="D9" s="181" t="s">
        <v>92</v>
      </c>
      <c r="E9" s="182">
        <v>74</v>
      </c>
      <c r="F9" s="183"/>
      <c r="G9" s="184">
        <f t="shared" si="0"/>
        <v>0</v>
      </c>
      <c r="H9" s="185">
        <f t="shared" si="1"/>
        <v>0</v>
      </c>
      <c r="I9" s="182">
        <f t="shared" si="2"/>
        <v>0</v>
      </c>
      <c r="O9" s="177">
        <v>2</v>
      </c>
      <c r="AA9" s="153">
        <v>1</v>
      </c>
      <c r="AB9" s="153">
        <v>9</v>
      </c>
      <c r="AC9" s="153">
        <v>9</v>
      </c>
      <c r="AZ9" s="153">
        <v>2</v>
      </c>
      <c r="BA9" s="153">
        <f t="shared" si="3"/>
        <v>0</v>
      </c>
      <c r="BB9" s="153">
        <f t="shared" si="4"/>
        <v>0</v>
      </c>
      <c r="BC9" s="153">
        <f t="shared" si="5"/>
        <v>0</v>
      </c>
      <c r="BD9" s="153">
        <f t="shared" si="6"/>
        <v>0</v>
      </c>
      <c r="BE9" s="153">
        <f t="shared" si="7"/>
        <v>0</v>
      </c>
      <c r="CA9" s="177">
        <v>1</v>
      </c>
      <c r="CB9" s="177">
        <v>9</v>
      </c>
      <c r="CZ9" s="153">
        <v>0</v>
      </c>
    </row>
    <row r="10" spans="1:104">
      <c r="A10" s="178">
        <v>3</v>
      </c>
      <c r="B10" s="179" t="s">
        <v>93</v>
      </c>
      <c r="C10" s="180" t="s">
        <v>94</v>
      </c>
      <c r="D10" s="181" t="s">
        <v>92</v>
      </c>
      <c r="E10" s="182">
        <v>60</v>
      </c>
      <c r="F10" s="183"/>
      <c r="G10" s="184">
        <f t="shared" si="0"/>
        <v>0</v>
      </c>
      <c r="H10" s="185">
        <f t="shared" si="1"/>
        <v>0</v>
      </c>
      <c r="I10" s="182">
        <f t="shared" si="2"/>
        <v>0</v>
      </c>
      <c r="O10" s="177">
        <v>2</v>
      </c>
      <c r="AA10" s="153">
        <v>1</v>
      </c>
      <c r="AB10" s="153">
        <v>7</v>
      </c>
      <c r="AC10" s="153">
        <v>7</v>
      </c>
      <c r="AZ10" s="153">
        <v>2</v>
      </c>
      <c r="BA10" s="153">
        <f t="shared" si="3"/>
        <v>0</v>
      </c>
      <c r="BB10" s="153">
        <f t="shared" si="4"/>
        <v>0</v>
      </c>
      <c r="BC10" s="153">
        <f t="shared" si="5"/>
        <v>0</v>
      </c>
      <c r="BD10" s="153">
        <f t="shared" si="6"/>
        <v>0</v>
      </c>
      <c r="BE10" s="153">
        <f t="shared" si="7"/>
        <v>0</v>
      </c>
      <c r="CA10" s="177">
        <v>1</v>
      </c>
      <c r="CB10" s="177">
        <v>7</v>
      </c>
      <c r="CZ10" s="153">
        <v>6.4899999999994398E-3</v>
      </c>
    </row>
    <row r="11" spans="1:104" ht="22.5">
      <c r="A11" s="178">
        <v>4</v>
      </c>
      <c r="B11" s="179" t="s">
        <v>95</v>
      </c>
      <c r="C11" s="180" t="s">
        <v>96</v>
      </c>
      <c r="D11" s="181" t="s">
        <v>92</v>
      </c>
      <c r="E11" s="182">
        <v>2.6</v>
      </c>
      <c r="F11" s="183"/>
      <c r="G11" s="184">
        <f t="shared" si="0"/>
        <v>0</v>
      </c>
      <c r="H11" s="185">
        <f t="shared" si="1"/>
        <v>0</v>
      </c>
      <c r="I11" s="182">
        <f t="shared" si="2"/>
        <v>0</v>
      </c>
      <c r="O11" s="177">
        <v>2</v>
      </c>
      <c r="AA11" s="153">
        <v>1</v>
      </c>
      <c r="AB11" s="153">
        <v>7</v>
      </c>
      <c r="AC11" s="153">
        <v>7</v>
      </c>
      <c r="AZ11" s="153">
        <v>2</v>
      </c>
      <c r="BA11" s="153">
        <f t="shared" si="3"/>
        <v>0</v>
      </c>
      <c r="BB11" s="153">
        <f t="shared" si="4"/>
        <v>0</v>
      </c>
      <c r="BC11" s="153">
        <f t="shared" si="5"/>
        <v>0</v>
      </c>
      <c r="BD11" s="153">
        <f t="shared" si="6"/>
        <v>0</v>
      </c>
      <c r="BE11" s="153">
        <f t="shared" si="7"/>
        <v>0</v>
      </c>
      <c r="CA11" s="177">
        <v>1</v>
      </c>
      <c r="CB11" s="177">
        <v>7</v>
      </c>
      <c r="CZ11" s="153">
        <v>1.15200000000044E-2</v>
      </c>
    </row>
    <row r="12" spans="1:104" ht="22.5">
      <c r="A12" s="178">
        <v>5</v>
      </c>
      <c r="B12" s="179" t="s">
        <v>97</v>
      </c>
      <c r="C12" s="180" t="s">
        <v>98</v>
      </c>
      <c r="D12" s="181" t="s">
        <v>92</v>
      </c>
      <c r="E12" s="182">
        <v>14</v>
      </c>
      <c r="F12" s="183"/>
      <c r="G12" s="184">
        <f t="shared" si="0"/>
        <v>0</v>
      </c>
      <c r="H12" s="185">
        <f t="shared" si="1"/>
        <v>0</v>
      </c>
      <c r="I12" s="182">
        <f t="shared" si="2"/>
        <v>0</v>
      </c>
      <c r="O12" s="177">
        <v>2</v>
      </c>
      <c r="AA12" s="153">
        <v>1</v>
      </c>
      <c r="AB12" s="153">
        <v>7</v>
      </c>
      <c r="AC12" s="153">
        <v>7</v>
      </c>
      <c r="AZ12" s="153">
        <v>2</v>
      </c>
      <c r="BA12" s="153">
        <f t="shared" si="3"/>
        <v>0</v>
      </c>
      <c r="BB12" s="153">
        <f t="shared" si="4"/>
        <v>0</v>
      </c>
      <c r="BC12" s="153">
        <f t="shared" si="5"/>
        <v>0</v>
      </c>
      <c r="BD12" s="153">
        <f t="shared" si="6"/>
        <v>0</v>
      </c>
      <c r="BE12" s="153">
        <f t="shared" si="7"/>
        <v>0</v>
      </c>
      <c r="CA12" s="177">
        <v>1</v>
      </c>
      <c r="CB12" s="177">
        <v>7</v>
      </c>
      <c r="CZ12" s="153">
        <v>1.4800000000008101E-3</v>
      </c>
    </row>
    <row r="13" spans="1:104" ht="22.5">
      <c r="A13" s="178">
        <v>6</v>
      </c>
      <c r="B13" s="179" t="s">
        <v>99</v>
      </c>
      <c r="C13" s="180" t="s">
        <v>100</v>
      </c>
      <c r="D13" s="181" t="s">
        <v>101</v>
      </c>
      <c r="E13" s="182">
        <v>1</v>
      </c>
      <c r="F13" s="183"/>
      <c r="G13" s="184">
        <f t="shared" si="0"/>
        <v>0</v>
      </c>
      <c r="H13" s="185">
        <f t="shared" si="1"/>
        <v>0</v>
      </c>
      <c r="I13" s="182">
        <f t="shared" si="2"/>
        <v>0</v>
      </c>
      <c r="O13" s="177">
        <v>2</v>
      </c>
      <c r="AA13" s="153">
        <v>1</v>
      </c>
      <c r="AB13" s="153">
        <v>7</v>
      </c>
      <c r="AC13" s="153">
        <v>7</v>
      </c>
      <c r="AZ13" s="153">
        <v>2</v>
      </c>
      <c r="BA13" s="153">
        <f t="shared" si="3"/>
        <v>0</v>
      </c>
      <c r="BB13" s="153">
        <f t="shared" si="4"/>
        <v>0</v>
      </c>
      <c r="BC13" s="153">
        <f t="shared" si="5"/>
        <v>0</v>
      </c>
      <c r="BD13" s="153">
        <f t="shared" si="6"/>
        <v>0</v>
      </c>
      <c r="BE13" s="153">
        <f t="shared" si="7"/>
        <v>0</v>
      </c>
      <c r="CA13" s="177">
        <v>1</v>
      </c>
      <c r="CB13" s="177">
        <v>7</v>
      </c>
      <c r="CZ13" s="153">
        <v>5.0999999999987696E-3</v>
      </c>
    </row>
    <row r="14" spans="1:104">
      <c r="A14" s="178">
        <v>7</v>
      </c>
      <c r="B14" s="179" t="s">
        <v>102</v>
      </c>
      <c r="C14" s="180" t="s">
        <v>103</v>
      </c>
      <c r="D14" s="181" t="s">
        <v>92</v>
      </c>
      <c r="E14" s="182">
        <v>1.5</v>
      </c>
      <c r="F14" s="183"/>
      <c r="G14" s="184">
        <f t="shared" si="0"/>
        <v>0</v>
      </c>
      <c r="H14" s="185">
        <f t="shared" si="1"/>
        <v>0</v>
      </c>
      <c r="I14" s="182">
        <f t="shared" si="2"/>
        <v>0</v>
      </c>
      <c r="O14" s="177">
        <v>2</v>
      </c>
      <c r="AA14" s="153">
        <v>1</v>
      </c>
      <c r="AB14" s="153">
        <v>7</v>
      </c>
      <c r="AC14" s="153">
        <v>7</v>
      </c>
      <c r="AZ14" s="153">
        <v>2</v>
      </c>
      <c r="BA14" s="153">
        <f t="shared" si="3"/>
        <v>0</v>
      </c>
      <c r="BB14" s="153">
        <f t="shared" si="4"/>
        <v>0</v>
      </c>
      <c r="BC14" s="153">
        <f t="shared" si="5"/>
        <v>0</v>
      </c>
      <c r="BD14" s="153">
        <f t="shared" si="6"/>
        <v>0</v>
      </c>
      <c r="BE14" s="153">
        <f t="shared" si="7"/>
        <v>0</v>
      </c>
      <c r="CA14" s="177">
        <v>1</v>
      </c>
      <c r="CB14" s="177">
        <v>7</v>
      </c>
      <c r="CZ14" s="153">
        <v>8.3099999999944902E-3</v>
      </c>
    </row>
    <row r="15" spans="1:104">
      <c r="A15" s="178">
        <v>8</v>
      </c>
      <c r="B15" s="179" t="s">
        <v>104</v>
      </c>
      <c r="C15" s="180" t="s">
        <v>105</v>
      </c>
      <c r="D15" s="181" t="s">
        <v>106</v>
      </c>
      <c r="E15" s="182">
        <v>1</v>
      </c>
      <c r="F15" s="183"/>
      <c r="G15" s="184">
        <f t="shared" si="0"/>
        <v>0</v>
      </c>
      <c r="H15" s="185">
        <f t="shared" si="1"/>
        <v>0</v>
      </c>
      <c r="I15" s="182">
        <f t="shared" si="2"/>
        <v>0</v>
      </c>
      <c r="O15" s="177">
        <v>2</v>
      </c>
      <c r="AA15" s="153">
        <v>1</v>
      </c>
      <c r="AB15" s="153">
        <v>7</v>
      </c>
      <c r="AC15" s="153">
        <v>7</v>
      </c>
      <c r="AZ15" s="153">
        <v>2</v>
      </c>
      <c r="BA15" s="153">
        <f t="shared" si="3"/>
        <v>0</v>
      </c>
      <c r="BB15" s="153">
        <f t="shared" si="4"/>
        <v>0</v>
      </c>
      <c r="BC15" s="153">
        <f t="shared" si="5"/>
        <v>0</v>
      </c>
      <c r="BD15" s="153">
        <f t="shared" si="6"/>
        <v>0</v>
      </c>
      <c r="BE15" s="153">
        <f t="shared" si="7"/>
        <v>0</v>
      </c>
      <c r="CA15" s="177">
        <v>1</v>
      </c>
      <c r="CB15" s="177">
        <v>7</v>
      </c>
      <c r="CZ15" s="153">
        <v>3.1900000000000301E-3</v>
      </c>
    </row>
    <row r="16" spans="1:104">
      <c r="A16" s="178">
        <v>9</v>
      </c>
      <c r="B16" s="179" t="s">
        <v>107</v>
      </c>
      <c r="C16" s="180" t="s">
        <v>108</v>
      </c>
      <c r="D16" s="181" t="s">
        <v>109</v>
      </c>
      <c r="E16" s="182">
        <v>1</v>
      </c>
      <c r="F16" s="183"/>
      <c r="G16" s="184">
        <f t="shared" si="0"/>
        <v>0</v>
      </c>
      <c r="H16" s="185">
        <f t="shared" si="1"/>
        <v>0</v>
      </c>
      <c r="I16" s="182">
        <f t="shared" si="2"/>
        <v>0</v>
      </c>
      <c r="O16" s="177">
        <v>2</v>
      </c>
      <c r="AA16" s="153">
        <v>1</v>
      </c>
      <c r="AB16" s="153">
        <v>7</v>
      </c>
      <c r="AC16" s="153">
        <v>7</v>
      </c>
      <c r="AZ16" s="153">
        <v>2</v>
      </c>
      <c r="BA16" s="153">
        <f t="shared" si="3"/>
        <v>0</v>
      </c>
      <c r="BB16" s="153">
        <f t="shared" si="4"/>
        <v>0</v>
      </c>
      <c r="BC16" s="153">
        <f t="shared" si="5"/>
        <v>0</v>
      </c>
      <c r="BD16" s="153">
        <f t="shared" si="6"/>
        <v>0</v>
      </c>
      <c r="BE16" s="153">
        <f t="shared" si="7"/>
        <v>0</v>
      </c>
      <c r="CA16" s="177">
        <v>1</v>
      </c>
      <c r="CB16" s="177">
        <v>7</v>
      </c>
      <c r="CZ16" s="153">
        <v>2.8000000000005798E-3</v>
      </c>
    </row>
    <row r="17" spans="1:104" ht="22.5">
      <c r="A17" s="178">
        <v>10</v>
      </c>
      <c r="B17" s="179" t="s">
        <v>110</v>
      </c>
      <c r="C17" s="180" t="s">
        <v>111</v>
      </c>
      <c r="D17" s="181" t="s">
        <v>106</v>
      </c>
      <c r="E17" s="182">
        <v>1</v>
      </c>
      <c r="F17" s="183"/>
      <c r="G17" s="184">
        <f t="shared" si="0"/>
        <v>0</v>
      </c>
      <c r="H17" s="185">
        <f t="shared" si="1"/>
        <v>0</v>
      </c>
      <c r="I17" s="182">
        <f t="shared" si="2"/>
        <v>0</v>
      </c>
      <c r="O17" s="177">
        <v>2</v>
      </c>
      <c r="AA17" s="153">
        <v>1</v>
      </c>
      <c r="AB17" s="153">
        <v>7</v>
      </c>
      <c r="AC17" s="153">
        <v>7</v>
      </c>
      <c r="AZ17" s="153">
        <v>2</v>
      </c>
      <c r="BA17" s="153">
        <f t="shared" si="3"/>
        <v>0</v>
      </c>
      <c r="BB17" s="153">
        <f t="shared" si="4"/>
        <v>0</v>
      </c>
      <c r="BC17" s="153">
        <f t="shared" si="5"/>
        <v>0</v>
      </c>
      <c r="BD17" s="153">
        <f t="shared" si="6"/>
        <v>0</v>
      </c>
      <c r="BE17" s="153">
        <f t="shared" si="7"/>
        <v>0</v>
      </c>
      <c r="CA17" s="177">
        <v>1</v>
      </c>
      <c r="CB17" s="177">
        <v>7</v>
      </c>
      <c r="CZ17" s="153">
        <v>3.9999999999984499E-5</v>
      </c>
    </row>
    <row r="18" spans="1:104" ht="22.5">
      <c r="A18" s="178">
        <v>11</v>
      </c>
      <c r="B18" s="179" t="s">
        <v>112</v>
      </c>
      <c r="C18" s="180" t="s">
        <v>113</v>
      </c>
      <c r="D18" s="181" t="s">
        <v>109</v>
      </c>
      <c r="E18" s="182">
        <v>3</v>
      </c>
      <c r="F18" s="183"/>
      <c r="G18" s="184">
        <f t="shared" si="0"/>
        <v>0</v>
      </c>
      <c r="H18" s="185">
        <f t="shared" si="1"/>
        <v>0</v>
      </c>
      <c r="I18" s="182">
        <f t="shared" si="2"/>
        <v>0</v>
      </c>
      <c r="O18" s="177">
        <v>2</v>
      </c>
      <c r="AA18" s="153">
        <v>1</v>
      </c>
      <c r="AB18" s="153">
        <v>7</v>
      </c>
      <c r="AC18" s="153">
        <v>7</v>
      </c>
      <c r="AZ18" s="153">
        <v>2</v>
      </c>
      <c r="BA18" s="153">
        <f t="shared" si="3"/>
        <v>0</v>
      </c>
      <c r="BB18" s="153">
        <f t="shared" si="4"/>
        <v>0</v>
      </c>
      <c r="BC18" s="153">
        <f t="shared" si="5"/>
        <v>0</v>
      </c>
      <c r="BD18" s="153">
        <f t="shared" si="6"/>
        <v>0</v>
      </c>
      <c r="BE18" s="153">
        <f t="shared" si="7"/>
        <v>0</v>
      </c>
      <c r="CA18" s="177">
        <v>1</v>
      </c>
      <c r="CB18" s="177">
        <v>7</v>
      </c>
      <c r="CZ18" s="153">
        <v>0</v>
      </c>
    </row>
    <row r="19" spans="1:104" ht="22.5">
      <c r="A19" s="178">
        <v>12</v>
      </c>
      <c r="B19" s="179" t="s">
        <v>114</v>
      </c>
      <c r="C19" s="180" t="s">
        <v>115</v>
      </c>
      <c r="D19" s="181" t="s">
        <v>109</v>
      </c>
      <c r="E19" s="182">
        <v>4</v>
      </c>
      <c r="F19" s="183"/>
      <c r="G19" s="184">
        <f t="shared" si="0"/>
        <v>0</v>
      </c>
      <c r="H19" s="185">
        <f t="shared" si="1"/>
        <v>0</v>
      </c>
      <c r="I19" s="182">
        <f t="shared" si="2"/>
        <v>0</v>
      </c>
      <c r="O19" s="177">
        <v>2</v>
      </c>
      <c r="AA19" s="153">
        <v>1</v>
      </c>
      <c r="AB19" s="153">
        <v>7</v>
      </c>
      <c r="AC19" s="153">
        <v>7</v>
      </c>
      <c r="AZ19" s="153">
        <v>2</v>
      </c>
      <c r="BA19" s="153">
        <f t="shared" si="3"/>
        <v>0</v>
      </c>
      <c r="BB19" s="153">
        <f t="shared" si="4"/>
        <v>0</v>
      </c>
      <c r="BC19" s="153">
        <f t="shared" si="5"/>
        <v>0</v>
      </c>
      <c r="BD19" s="153">
        <f t="shared" si="6"/>
        <v>0</v>
      </c>
      <c r="BE19" s="153">
        <f t="shared" si="7"/>
        <v>0</v>
      </c>
      <c r="CA19" s="177">
        <v>1</v>
      </c>
      <c r="CB19" s="177">
        <v>7</v>
      </c>
      <c r="CZ19" s="153">
        <v>0</v>
      </c>
    </row>
    <row r="20" spans="1:104">
      <c r="A20" s="178">
        <v>13</v>
      </c>
      <c r="B20" s="179" t="s">
        <v>116</v>
      </c>
      <c r="C20" s="180" t="s">
        <v>117</v>
      </c>
      <c r="D20" s="181" t="s">
        <v>109</v>
      </c>
      <c r="E20" s="182">
        <v>1</v>
      </c>
      <c r="F20" s="183"/>
      <c r="G20" s="184">
        <f t="shared" si="0"/>
        <v>0</v>
      </c>
      <c r="H20" s="185">
        <f t="shared" si="1"/>
        <v>0</v>
      </c>
      <c r="I20" s="182">
        <f t="shared" si="2"/>
        <v>0</v>
      </c>
      <c r="O20" s="177">
        <v>2</v>
      </c>
      <c r="AA20" s="153">
        <v>1</v>
      </c>
      <c r="AB20" s="153">
        <v>7</v>
      </c>
      <c r="AC20" s="153">
        <v>7</v>
      </c>
      <c r="AZ20" s="153">
        <v>2</v>
      </c>
      <c r="BA20" s="153">
        <f t="shared" si="3"/>
        <v>0</v>
      </c>
      <c r="BB20" s="153">
        <f t="shared" si="4"/>
        <v>0</v>
      </c>
      <c r="BC20" s="153">
        <f t="shared" si="5"/>
        <v>0</v>
      </c>
      <c r="BD20" s="153">
        <f t="shared" si="6"/>
        <v>0</v>
      </c>
      <c r="BE20" s="153">
        <f t="shared" si="7"/>
        <v>0</v>
      </c>
      <c r="CA20" s="177">
        <v>1</v>
      </c>
      <c r="CB20" s="177">
        <v>7</v>
      </c>
      <c r="CZ20" s="153">
        <v>2.20000000000109E-4</v>
      </c>
    </row>
    <row r="21" spans="1:104">
      <c r="A21" s="178">
        <v>14</v>
      </c>
      <c r="B21" s="179" t="s">
        <v>118</v>
      </c>
      <c r="C21" s="180" t="s">
        <v>119</v>
      </c>
      <c r="D21" s="181" t="s">
        <v>109</v>
      </c>
      <c r="E21" s="182">
        <v>1</v>
      </c>
      <c r="F21" s="183"/>
      <c r="G21" s="184">
        <f t="shared" si="0"/>
        <v>0</v>
      </c>
      <c r="H21" s="185">
        <f t="shared" si="1"/>
        <v>0</v>
      </c>
      <c r="I21" s="182">
        <f t="shared" si="2"/>
        <v>0</v>
      </c>
      <c r="O21" s="177">
        <v>2</v>
      </c>
      <c r="AA21" s="153">
        <v>1</v>
      </c>
      <c r="AB21" s="153">
        <v>7</v>
      </c>
      <c r="AC21" s="153">
        <v>7</v>
      </c>
      <c r="AZ21" s="153">
        <v>2</v>
      </c>
      <c r="BA21" s="153">
        <f t="shared" si="3"/>
        <v>0</v>
      </c>
      <c r="BB21" s="153">
        <f t="shared" si="4"/>
        <v>0</v>
      </c>
      <c r="BC21" s="153">
        <f t="shared" si="5"/>
        <v>0</v>
      </c>
      <c r="BD21" s="153">
        <f t="shared" si="6"/>
        <v>0</v>
      </c>
      <c r="BE21" s="153">
        <f t="shared" si="7"/>
        <v>0</v>
      </c>
      <c r="CA21" s="177">
        <v>1</v>
      </c>
      <c r="CB21" s="177">
        <v>7</v>
      </c>
      <c r="CZ21" s="153">
        <v>2.20000000000109E-4</v>
      </c>
    </row>
    <row r="22" spans="1:104">
      <c r="A22" s="178">
        <v>15</v>
      </c>
      <c r="B22" s="179" t="s">
        <v>120</v>
      </c>
      <c r="C22" s="180" t="s">
        <v>121</v>
      </c>
      <c r="D22" s="181" t="s">
        <v>122</v>
      </c>
      <c r="E22" s="182">
        <v>1</v>
      </c>
      <c r="F22" s="183"/>
      <c r="G22" s="184">
        <f t="shared" si="0"/>
        <v>0</v>
      </c>
      <c r="H22" s="185">
        <f t="shared" si="1"/>
        <v>0</v>
      </c>
      <c r="I22" s="182">
        <f t="shared" si="2"/>
        <v>0</v>
      </c>
      <c r="O22" s="177">
        <v>2</v>
      </c>
      <c r="AA22" s="153">
        <v>1</v>
      </c>
      <c r="AB22" s="153">
        <v>0</v>
      </c>
      <c r="AC22" s="153">
        <v>0</v>
      </c>
      <c r="AZ22" s="153">
        <v>2</v>
      </c>
      <c r="BA22" s="153">
        <f t="shared" si="3"/>
        <v>0</v>
      </c>
      <c r="BB22" s="153">
        <f t="shared" si="4"/>
        <v>0</v>
      </c>
      <c r="BC22" s="153">
        <f t="shared" si="5"/>
        <v>0</v>
      </c>
      <c r="BD22" s="153">
        <f t="shared" si="6"/>
        <v>0</v>
      </c>
      <c r="BE22" s="153">
        <f t="shared" si="7"/>
        <v>0</v>
      </c>
      <c r="CA22" s="177">
        <v>1</v>
      </c>
      <c r="CB22" s="177">
        <v>0</v>
      </c>
      <c r="CZ22" s="153">
        <v>0</v>
      </c>
    </row>
    <row r="23" spans="1:104">
      <c r="A23" s="178">
        <v>16</v>
      </c>
      <c r="B23" s="179" t="s">
        <v>123</v>
      </c>
      <c r="C23" s="180" t="s">
        <v>124</v>
      </c>
      <c r="D23" s="181" t="s">
        <v>101</v>
      </c>
      <c r="E23" s="182">
        <v>1</v>
      </c>
      <c r="F23" s="183"/>
      <c r="G23" s="184">
        <f t="shared" si="0"/>
        <v>0</v>
      </c>
      <c r="H23" s="185">
        <f t="shared" si="1"/>
        <v>0</v>
      </c>
      <c r="I23" s="182">
        <f t="shared" si="2"/>
        <v>0</v>
      </c>
      <c r="O23" s="177">
        <v>2</v>
      </c>
      <c r="AA23" s="153">
        <v>1</v>
      </c>
      <c r="AB23" s="153">
        <v>1</v>
      </c>
      <c r="AC23" s="153">
        <v>1</v>
      </c>
      <c r="AZ23" s="153">
        <v>2</v>
      </c>
      <c r="BA23" s="153">
        <f t="shared" si="3"/>
        <v>0</v>
      </c>
      <c r="BB23" s="153">
        <f t="shared" si="4"/>
        <v>0</v>
      </c>
      <c r="BC23" s="153">
        <f t="shared" si="5"/>
        <v>0</v>
      </c>
      <c r="BD23" s="153">
        <f t="shared" si="6"/>
        <v>0</v>
      </c>
      <c r="BE23" s="153">
        <f t="shared" si="7"/>
        <v>0</v>
      </c>
      <c r="CA23" s="177">
        <v>1</v>
      </c>
      <c r="CB23" s="177">
        <v>1</v>
      </c>
      <c r="CZ23" s="153">
        <v>0</v>
      </c>
    </row>
    <row r="24" spans="1:104">
      <c r="A24" s="178">
        <v>17</v>
      </c>
      <c r="B24" s="179" t="s">
        <v>125</v>
      </c>
      <c r="C24" s="180" t="s">
        <v>126</v>
      </c>
      <c r="D24" s="181" t="s">
        <v>101</v>
      </c>
      <c r="E24" s="182">
        <v>1</v>
      </c>
      <c r="F24" s="183"/>
      <c r="G24" s="184">
        <f t="shared" si="0"/>
        <v>0</v>
      </c>
      <c r="H24" s="185">
        <f t="shared" si="1"/>
        <v>0</v>
      </c>
      <c r="I24" s="182">
        <f t="shared" si="2"/>
        <v>0</v>
      </c>
      <c r="O24" s="177">
        <v>2</v>
      </c>
      <c r="AA24" s="153">
        <v>1</v>
      </c>
      <c r="AB24" s="153">
        <v>1</v>
      </c>
      <c r="AC24" s="153">
        <v>1</v>
      </c>
      <c r="AZ24" s="153">
        <v>2</v>
      </c>
      <c r="BA24" s="153">
        <f t="shared" si="3"/>
        <v>0</v>
      </c>
      <c r="BB24" s="153">
        <f t="shared" si="4"/>
        <v>0</v>
      </c>
      <c r="BC24" s="153">
        <f t="shared" si="5"/>
        <v>0</v>
      </c>
      <c r="BD24" s="153">
        <f t="shared" si="6"/>
        <v>0</v>
      </c>
      <c r="BE24" s="153">
        <f t="shared" si="7"/>
        <v>0</v>
      </c>
      <c r="CA24" s="177">
        <v>1</v>
      </c>
      <c r="CB24" s="177">
        <v>1</v>
      </c>
      <c r="CZ24" s="153">
        <v>0</v>
      </c>
    </row>
    <row r="25" spans="1:104">
      <c r="A25" s="178">
        <v>18</v>
      </c>
      <c r="B25" s="179" t="s">
        <v>127</v>
      </c>
      <c r="C25" s="180" t="s">
        <v>128</v>
      </c>
      <c r="D25" s="181" t="s">
        <v>101</v>
      </c>
      <c r="E25" s="182">
        <v>1</v>
      </c>
      <c r="F25" s="183"/>
      <c r="G25" s="184">
        <f t="shared" si="0"/>
        <v>0</v>
      </c>
      <c r="H25" s="185">
        <f t="shared" si="1"/>
        <v>0</v>
      </c>
      <c r="I25" s="182">
        <f t="shared" si="2"/>
        <v>0</v>
      </c>
      <c r="O25" s="177">
        <v>2</v>
      </c>
      <c r="AA25" s="153">
        <v>11</v>
      </c>
      <c r="AB25" s="153">
        <v>0</v>
      </c>
      <c r="AC25" s="153">
        <v>26</v>
      </c>
      <c r="AZ25" s="153">
        <v>2</v>
      </c>
      <c r="BA25" s="153">
        <f t="shared" si="3"/>
        <v>0</v>
      </c>
      <c r="BB25" s="153">
        <f t="shared" si="4"/>
        <v>0</v>
      </c>
      <c r="BC25" s="153">
        <f t="shared" si="5"/>
        <v>0</v>
      </c>
      <c r="BD25" s="153">
        <f t="shared" si="6"/>
        <v>0</v>
      </c>
      <c r="BE25" s="153">
        <f t="shared" si="7"/>
        <v>0</v>
      </c>
      <c r="CA25" s="177">
        <v>11</v>
      </c>
      <c r="CB25" s="177">
        <v>0</v>
      </c>
      <c r="CZ25" s="153">
        <v>0</v>
      </c>
    </row>
    <row r="26" spans="1:104">
      <c r="A26" s="178">
        <v>19</v>
      </c>
      <c r="B26" s="179" t="s">
        <v>129</v>
      </c>
      <c r="C26" s="180" t="s">
        <v>130</v>
      </c>
      <c r="D26" s="181" t="s">
        <v>78</v>
      </c>
      <c r="E26" s="182">
        <v>1</v>
      </c>
      <c r="F26" s="183"/>
      <c r="G26" s="184">
        <f t="shared" si="0"/>
        <v>0</v>
      </c>
      <c r="H26" s="185">
        <f t="shared" si="1"/>
        <v>0</v>
      </c>
      <c r="I26" s="182">
        <f t="shared" si="2"/>
        <v>0</v>
      </c>
      <c r="O26" s="177">
        <v>2</v>
      </c>
      <c r="AA26" s="153">
        <v>11</v>
      </c>
      <c r="AB26" s="153">
        <v>0</v>
      </c>
      <c r="AC26" s="153">
        <v>33</v>
      </c>
      <c r="AZ26" s="153">
        <v>2</v>
      </c>
      <c r="BA26" s="153">
        <f t="shared" si="3"/>
        <v>0</v>
      </c>
      <c r="BB26" s="153">
        <f t="shared" si="4"/>
        <v>0</v>
      </c>
      <c r="BC26" s="153">
        <f t="shared" si="5"/>
        <v>0</v>
      </c>
      <c r="BD26" s="153">
        <f t="shared" si="6"/>
        <v>0</v>
      </c>
      <c r="BE26" s="153">
        <f t="shared" si="7"/>
        <v>0</v>
      </c>
      <c r="CA26" s="177">
        <v>11</v>
      </c>
      <c r="CB26" s="177">
        <v>0</v>
      </c>
      <c r="CZ26" s="153">
        <v>0</v>
      </c>
    </row>
    <row r="27" spans="1:104">
      <c r="A27" s="178">
        <v>20</v>
      </c>
      <c r="B27" s="179" t="s">
        <v>131</v>
      </c>
      <c r="C27" s="180" t="s">
        <v>132</v>
      </c>
      <c r="D27" s="181" t="s">
        <v>109</v>
      </c>
      <c r="E27" s="182">
        <v>1</v>
      </c>
      <c r="F27" s="183"/>
      <c r="G27" s="184">
        <f t="shared" si="0"/>
        <v>0</v>
      </c>
      <c r="H27" s="185">
        <f t="shared" si="1"/>
        <v>0</v>
      </c>
      <c r="I27" s="182">
        <f t="shared" si="2"/>
        <v>0</v>
      </c>
      <c r="O27" s="177">
        <v>2</v>
      </c>
      <c r="AA27" s="153">
        <v>11</v>
      </c>
      <c r="AB27" s="153">
        <v>0</v>
      </c>
      <c r="AC27" s="153">
        <v>20</v>
      </c>
      <c r="AZ27" s="153">
        <v>2</v>
      </c>
      <c r="BA27" s="153">
        <f t="shared" si="3"/>
        <v>0</v>
      </c>
      <c r="BB27" s="153">
        <f t="shared" si="4"/>
        <v>0</v>
      </c>
      <c r="BC27" s="153">
        <f t="shared" si="5"/>
        <v>0</v>
      </c>
      <c r="BD27" s="153">
        <f t="shared" si="6"/>
        <v>0</v>
      </c>
      <c r="BE27" s="153">
        <f t="shared" si="7"/>
        <v>0</v>
      </c>
      <c r="CA27" s="177">
        <v>11</v>
      </c>
      <c r="CB27" s="177">
        <v>0</v>
      </c>
      <c r="CZ27" s="153">
        <v>0</v>
      </c>
    </row>
    <row r="28" spans="1:104">
      <c r="A28" s="178">
        <v>21</v>
      </c>
      <c r="B28" s="179" t="s">
        <v>133</v>
      </c>
      <c r="C28" s="180" t="s">
        <v>134</v>
      </c>
      <c r="D28" s="181" t="s">
        <v>109</v>
      </c>
      <c r="E28" s="182">
        <v>3</v>
      </c>
      <c r="F28" s="183"/>
      <c r="G28" s="184">
        <f t="shared" si="0"/>
        <v>0</v>
      </c>
      <c r="H28" s="185">
        <f t="shared" si="1"/>
        <v>0</v>
      </c>
      <c r="I28" s="182">
        <f t="shared" si="2"/>
        <v>0</v>
      </c>
      <c r="O28" s="177">
        <v>2</v>
      </c>
      <c r="AA28" s="153">
        <v>3</v>
      </c>
      <c r="AB28" s="153">
        <v>7</v>
      </c>
      <c r="AC28" s="153" t="s">
        <v>133</v>
      </c>
      <c r="AZ28" s="153">
        <v>2</v>
      </c>
      <c r="BA28" s="153">
        <f t="shared" si="3"/>
        <v>0</v>
      </c>
      <c r="BB28" s="153">
        <f t="shared" si="4"/>
        <v>0</v>
      </c>
      <c r="BC28" s="153">
        <f t="shared" si="5"/>
        <v>0</v>
      </c>
      <c r="BD28" s="153">
        <f t="shared" si="6"/>
        <v>0</v>
      </c>
      <c r="BE28" s="153">
        <f t="shared" si="7"/>
        <v>0</v>
      </c>
      <c r="CA28" s="177">
        <v>3</v>
      </c>
      <c r="CB28" s="177">
        <v>7</v>
      </c>
      <c r="CZ28" s="153">
        <v>0</v>
      </c>
    </row>
    <row r="29" spans="1:104">
      <c r="A29" s="178">
        <v>22</v>
      </c>
      <c r="B29" s="179" t="s">
        <v>135</v>
      </c>
      <c r="C29" s="180" t="s">
        <v>136</v>
      </c>
      <c r="D29" s="181" t="s">
        <v>109</v>
      </c>
      <c r="E29" s="182">
        <v>4</v>
      </c>
      <c r="F29" s="183"/>
      <c r="G29" s="184">
        <f t="shared" si="0"/>
        <v>0</v>
      </c>
      <c r="H29" s="185">
        <f t="shared" si="1"/>
        <v>0</v>
      </c>
      <c r="I29" s="182">
        <f t="shared" si="2"/>
        <v>0</v>
      </c>
      <c r="O29" s="177">
        <v>2</v>
      </c>
      <c r="AA29" s="153">
        <v>3</v>
      </c>
      <c r="AB29" s="153">
        <v>7</v>
      </c>
      <c r="AC29" s="153" t="s">
        <v>135</v>
      </c>
      <c r="AZ29" s="153">
        <v>2</v>
      </c>
      <c r="BA29" s="153">
        <f t="shared" si="3"/>
        <v>0</v>
      </c>
      <c r="BB29" s="153">
        <f t="shared" si="4"/>
        <v>0</v>
      </c>
      <c r="BC29" s="153">
        <f t="shared" si="5"/>
        <v>0</v>
      </c>
      <c r="BD29" s="153">
        <f t="shared" si="6"/>
        <v>0</v>
      </c>
      <c r="BE29" s="153">
        <f t="shared" si="7"/>
        <v>0</v>
      </c>
      <c r="CA29" s="177">
        <v>3</v>
      </c>
      <c r="CB29" s="177">
        <v>7</v>
      </c>
      <c r="CZ29" s="153">
        <v>0</v>
      </c>
    </row>
    <row r="30" spans="1:104" ht="22.5">
      <c r="A30" s="178">
        <v>23</v>
      </c>
      <c r="B30" s="179" t="s">
        <v>137</v>
      </c>
      <c r="C30" s="180" t="s">
        <v>138</v>
      </c>
      <c r="D30" s="181" t="s">
        <v>92</v>
      </c>
      <c r="E30" s="182">
        <v>4</v>
      </c>
      <c r="F30" s="183"/>
      <c r="G30" s="184">
        <f t="shared" si="0"/>
        <v>0</v>
      </c>
      <c r="H30" s="185">
        <f t="shared" si="1"/>
        <v>0</v>
      </c>
      <c r="I30" s="182">
        <f t="shared" si="2"/>
        <v>0</v>
      </c>
      <c r="O30" s="177">
        <v>2</v>
      </c>
      <c r="AA30" s="153">
        <v>3</v>
      </c>
      <c r="AB30" s="153">
        <v>7</v>
      </c>
      <c r="AC30" s="153" t="s">
        <v>137</v>
      </c>
      <c r="AZ30" s="153">
        <v>2</v>
      </c>
      <c r="BA30" s="153">
        <f t="shared" si="3"/>
        <v>0</v>
      </c>
      <c r="BB30" s="153">
        <f t="shared" si="4"/>
        <v>0</v>
      </c>
      <c r="BC30" s="153">
        <f t="shared" si="5"/>
        <v>0</v>
      </c>
      <c r="BD30" s="153">
        <f t="shared" si="6"/>
        <v>0</v>
      </c>
      <c r="BE30" s="153">
        <f t="shared" si="7"/>
        <v>0</v>
      </c>
      <c r="CA30" s="177">
        <v>3</v>
      </c>
      <c r="CB30" s="177">
        <v>7</v>
      </c>
      <c r="CZ30" s="153">
        <v>0</v>
      </c>
    </row>
    <row r="31" spans="1:104">
      <c r="A31" s="178">
        <v>24</v>
      </c>
      <c r="B31" s="179" t="s">
        <v>139</v>
      </c>
      <c r="C31" s="180" t="s">
        <v>140</v>
      </c>
      <c r="D31" s="181" t="s">
        <v>101</v>
      </c>
      <c r="E31" s="182">
        <v>1</v>
      </c>
      <c r="F31" s="183"/>
      <c r="G31" s="184">
        <f t="shared" si="0"/>
        <v>0</v>
      </c>
      <c r="H31" s="185">
        <f t="shared" si="1"/>
        <v>0</v>
      </c>
      <c r="I31" s="182">
        <f t="shared" si="2"/>
        <v>0</v>
      </c>
      <c r="O31" s="177">
        <v>2</v>
      </c>
      <c r="AA31" s="153">
        <v>3</v>
      </c>
      <c r="AB31" s="153">
        <v>7</v>
      </c>
      <c r="AC31" s="153" t="s">
        <v>139</v>
      </c>
      <c r="AZ31" s="153">
        <v>2</v>
      </c>
      <c r="BA31" s="153">
        <f t="shared" si="3"/>
        <v>0</v>
      </c>
      <c r="BB31" s="153">
        <f t="shared" si="4"/>
        <v>0</v>
      </c>
      <c r="BC31" s="153">
        <f t="shared" si="5"/>
        <v>0</v>
      </c>
      <c r="BD31" s="153">
        <f t="shared" si="6"/>
        <v>0</v>
      </c>
      <c r="BE31" s="153">
        <f t="shared" si="7"/>
        <v>0</v>
      </c>
      <c r="CA31" s="177">
        <v>3</v>
      </c>
      <c r="CB31" s="177">
        <v>7</v>
      </c>
      <c r="CZ31" s="153">
        <v>0</v>
      </c>
    </row>
    <row r="32" spans="1:104" ht="22.5">
      <c r="A32" s="178">
        <v>25</v>
      </c>
      <c r="B32" s="179" t="s">
        <v>141</v>
      </c>
      <c r="C32" s="180" t="s">
        <v>142</v>
      </c>
      <c r="D32" s="181" t="s">
        <v>62</v>
      </c>
      <c r="E32" s="182">
        <v>1.9</v>
      </c>
      <c r="F32" s="183"/>
      <c r="G32" s="184">
        <f t="shared" si="0"/>
        <v>0</v>
      </c>
      <c r="H32" s="185">
        <f t="shared" si="1"/>
        <v>0</v>
      </c>
      <c r="I32" s="182">
        <f t="shared" si="2"/>
        <v>0</v>
      </c>
      <c r="O32" s="177">
        <v>2</v>
      </c>
      <c r="AA32" s="153">
        <v>7</v>
      </c>
      <c r="AB32" s="153">
        <v>1002</v>
      </c>
      <c r="AC32" s="153">
        <v>5</v>
      </c>
      <c r="AZ32" s="153">
        <v>2</v>
      </c>
      <c r="BA32" s="153">
        <f t="shared" si="3"/>
        <v>0</v>
      </c>
      <c r="BB32" s="153">
        <f t="shared" si="4"/>
        <v>0</v>
      </c>
      <c r="BC32" s="153">
        <f t="shared" si="5"/>
        <v>0</v>
      </c>
      <c r="BD32" s="153">
        <f t="shared" si="6"/>
        <v>0</v>
      </c>
      <c r="BE32" s="153">
        <f t="shared" si="7"/>
        <v>0</v>
      </c>
      <c r="CA32" s="177">
        <v>7</v>
      </c>
      <c r="CB32" s="177">
        <v>1002</v>
      </c>
      <c r="CZ32" s="153">
        <v>0</v>
      </c>
    </row>
    <row r="33" spans="1:104">
      <c r="A33" s="186"/>
      <c r="B33" s="187" t="s">
        <v>79</v>
      </c>
      <c r="C33" s="188" t="str">
        <f>CONCATENATE(B7," ",C7)</f>
        <v>723 VNÚTORNÝ PLYNOVOD</v>
      </c>
      <c r="D33" s="189"/>
      <c r="E33" s="190"/>
      <c r="F33" s="191"/>
      <c r="G33" s="192">
        <f>SUM(G7:G32)</f>
        <v>0</v>
      </c>
      <c r="H33" s="193"/>
      <c r="I33" s="194">
        <f>G33*30.126</f>
        <v>0</v>
      </c>
      <c r="O33" s="177">
        <v>4</v>
      </c>
      <c r="BA33" s="195">
        <f>SUM(BA7:BA32)</f>
        <v>0</v>
      </c>
      <c r="BB33" s="195">
        <f>SUM(BB7:BB32)</f>
        <v>0</v>
      </c>
      <c r="BC33" s="195">
        <f>SUM(BC7:BC32)</f>
        <v>0</v>
      </c>
      <c r="BD33" s="195">
        <f>SUM(BD7:BD32)</f>
        <v>0</v>
      </c>
      <c r="BE33" s="195">
        <f>SUM(BE7:BE32)</f>
        <v>0</v>
      </c>
    </row>
    <row r="34" spans="1:104">
      <c r="A34" s="170" t="s">
        <v>77</v>
      </c>
      <c r="B34" s="171" t="s">
        <v>143</v>
      </c>
      <c r="C34" s="172" t="s">
        <v>144</v>
      </c>
      <c r="D34" s="173"/>
      <c r="E34" s="174"/>
      <c r="F34" s="174"/>
      <c r="G34" s="175"/>
      <c r="H34" s="176"/>
      <c r="I34" s="175"/>
      <c r="O34" s="177">
        <v>1</v>
      </c>
    </row>
    <row r="35" spans="1:104" ht="22.5">
      <c r="A35" s="178">
        <v>26</v>
      </c>
      <c r="B35" s="179" t="s">
        <v>145</v>
      </c>
      <c r="C35" s="180" t="s">
        <v>146</v>
      </c>
      <c r="D35" s="181" t="s">
        <v>92</v>
      </c>
      <c r="E35" s="182">
        <v>74</v>
      </c>
      <c r="F35" s="183"/>
      <c r="G35" s="184">
        <f>E35*F35</f>
        <v>0</v>
      </c>
      <c r="H35" s="185">
        <f>F35*30.126</f>
        <v>0</v>
      </c>
      <c r="I35" s="182">
        <f>G35*30.126</f>
        <v>0</v>
      </c>
      <c r="O35" s="177">
        <v>2</v>
      </c>
      <c r="AA35" s="153">
        <v>1</v>
      </c>
      <c r="AB35" s="153">
        <v>7</v>
      </c>
      <c r="AC35" s="153">
        <v>7</v>
      </c>
      <c r="AZ35" s="153">
        <v>2</v>
      </c>
      <c r="BA35" s="153">
        <f>IF(AZ35=1,G35,0)</f>
        <v>0</v>
      </c>
      <c r="BB35" s="153">
        <f>IF(AZ35=2,G35,0)</f>
        <v>0</v>
      </c>
      <c r="BC35" s="153">
        <f>IF(AZ35=3,G35,0)</f>
        <v>0</v>
      </c>
      <c r="BD35" s="153">
        <f>IF(AZ35=4,G35,0)</f>
        <v>0</v>
      </c>
      <c r="BE35" s="153">
        <f>IF(AZ35=5,G35,0)</f>
        <v>0</v>
      </c>
      <c r="CA35" s="177">
        <v>1</v>
      </c>
      <c r="CB35" s="177">
        <v>7</v>
      </c>
      <c r="CZ35" s="153">
        <v>9.0000000000034497E-5</v>
      </c>
    </row>
    <row r="36" spans="1:104">
      <c r="A36" s="186"/>
      <c r="B36" s="187" t="s">
        <v>79</v>
      </c>
      <c r="C36" s="188" t="str">
        <f>CONCATENATE(B34," ",C34)</f>
        <v>783 NÁTERY</v>
      </c>
      <c r="D36" s="189"/>
      <c r="E36" s="190"/>
      <c r="F36" s="191"/>
      <c r="G36" s="192">
        <f>SUM(G34:G35)</f>
        <v>0</v>
      </c>
      <c r="H36" s="193"/>
      <c r="I36" s="194">
        <f>G36*30.126</f>
        <v>0</v>
      </c>
      <c r="O36" s="177">
        <v>4</v>
      </c>
      <c r="BA36" s="195">
        <f>SUM(BA34:BA35)</f>
        <v>0</v>
      </c>
      <c r="BB36" s="195">
        <f>SUM(BB34:BB35)</f>
        <v>0</v>
      </c>
      <c r="BC36" s="195">
        <f>SUM(BC34:BC35)</f>
        <v>0</v>
      </c>
      <c r="BD36" s="195">
        <f>SUM(BD34:BD35)</f>
        <v>0</v>
      </c>
      <c r="BE36" s="195">
        <f>SUM(BE34:BE35)</f>
        <v>0</v>
      </c>
    </row>
    <row r="37" spans="1:104">
      <c r="E37" s="153"/>
    </row>
    <row r="38" spans="1:104">
      <c r="E38" s="153"/>
    </row>
    <row r="39" spans="1:104">
      <c r="E39" s="153"/>
    </row>
    <row r="40" spans="1:104">
      <c r="E40" s="153"/>
    </row>
    <row r="41" spans="1:104">
      <c r="E41" s="153"/>
    </row>
    <row r="42" spans="1:104">
      <c r="E42" s="153"/>
    </row>
    <row r="43" spans="1:104">
      <c r="E43" s="153"/>
    </row>
    <row r="44" spans="1:104">
      <c r="E44" s="153"/>
    </row>
    <row r="45" spans="1:104">
      <c r="E45" s="153"/>
    </row>
    <row r="46" spans="1:104">
      <c r="E46" s="153"/>
    </row>
    <row r="47" spans="1:104">
      <c r="E47" s="153"/>
    </row>
    <row r="48" spans="1:104">
      <c r="E48" s="153"/>
    </row>
    <row r="49" spans="1:7">
      <c r="E49" s="153"/>
    </row>
    <row r="50" spans="1:7">
      <c r="E50" s="153"/>
    </row>
    <row r="51" spans="1:7">
      <c r="E51" s="153"/>
    </row>
    <row r="52" spans="1:7">
      <c r="E52" s="153"/>
    </row>
    <row r="53" spans="1:7">
      <c r="E53" s="153"/>
    </row>
    <row r="54" spans="1:7">
      <c r="E54" s="153"/>
    </row>
    <row r="55" spans="1:7">
      <c r="E55" s="153"/>
    </row>
    <row r="56" spans="1:7">
      <c r="E56" s="153"/>
    </row>
    <row r="57" spans="1:7">
      <c r="E57" s="153"/>
    </row>
    <row r="58" spans="1:7">
      <c r="E58" s="153"/>
    </row>
    <row r="59" spans="1:7">
      <c r="E59" s="153"/>
    </row>
    <row r="60" spans="1:7">
      <c r="A60" s="196"/>
      <c r="B60" s="196"/>
      <c r="C60" s="196"/>
      <c r="D60" s="196"/>
      <c r="E60" s="196"/>
      <c r="F60" s="196"/>
      <c r="G60" s="196"/>
    </row>
    <row r="61" spans="1:7">
      <c r="A61" s="196"/>
      <c r="B61" s="196"/>
      <c r="C61" s="196"/>
      <c r="D61" s="196"/>
      <c r="E61" s="196"/>
      <c r="F61" s="196"/>
      <c r="G61" s="196"/>
    </row>
    <row r="62" spans="1:7">
      <c r="A62" s="196"/>
      <c r="B62" s="196"/>
      <c r="C62" s="196"/>
      <c r="D62" s="196"/>
      <c r="E62" s="196"/>
      <c r="F62" s="196"/>
      <c r="G62" s="196"/>
    </row>
    <row r="63" spans="1:7">
      <c r="A63" s="196"/>
      <c r="B63" s="196"/>
      <c r="C63" s="196"/>
      <c r="D63" s="196"/>
      <c r="E63" s="196"/>
      <c r="F63" s="196"/>
      <c r="G63" s="196"/>
    </row>
    <row r="64" spans="1:7">
      <c r="E64" s="153"/>
    </row>
    <row r="65" spans="5:5">
      <c r="E65" s="153"/>
    </row>
    <row r="66" spans="5:5">
      <c r="E66" s="153"/>
    </row>
    <row r="67" spans="5:5">
      <c r="E67" s="153"/>
    </row>
    <row r="68" spans="5:5">
      <c r="E68" s="153"/>
    </row>
    <row r="69" spans="5:5">
      <c r="E69" s="153"/>
    </row>
    <row r="70" spans="5:5">
      <c r="E70" s="153"/>
    </row>
    <row r="71" spans="5:5">
      <c r="E71" s="153"/>
    </row>
    <row r="72" spans="5:5">
      <c r="E72" s="153"/>
    </row>
    <row r="73" spans="5:5">
      <c r="E73" s="153"/>
    </row>
    <row r="74" spans="5:5">
      <c r="E74" s="153"/>
    </row>
    <row r="75" spans="5:5">
      <c r="E75" s="153"/>
    </row>
    <row r="76" spans="5:5">
      <c r="E76" s="153"/>
    </row>
    <row r="77" spans="5:5">
      <c r="E77" s="153"/>
    </row>
    <row r="78" spans="5:5">
      <c r="E78" s="153"/>
    </row>
    <row r="79" spans="5:5">
      <c r="E79" s="153"/>
    </row>
    <row r="80" spans="5:5">
      <c r="E80" s="153"/>
    </row>
    <row r="81" spans="1:7">
      <c r="E81" s="153"/>
    </row>
    <row r="82" spans="1:7">
      <c r="E82" s="153"/>
    </row>
    <row r="83" spans="1:7">
      <c r="E83" s="153"/>
    </row>
    <row r="84" spans="1:7">
      <c r="E84" s="153"/>
    </row>
    <row r="85" spans="1:7">
      <c r="E85" s="153"/>
    </row>
    <row r="86" spans="1:7">
      <c r="E86" s="153"/>
    </row>
    <row r="87" spans="1:7">
      <c r="E87" s="153"/>
    </row>
    <row r="88" spans="1:7">
      <c r="E88" s="153"/>
    </row>
    <row r="89" spans="1:7">
      <c r="E89" s="153"/>
    </row>
    <row r="90" spans="1:7">
      <c r="E90" s="153"/>
    </row>
    <row r="91" spans="1:7">
      <c r="E91" s="153"/>
    </row>
    <row r="92" spans="1:7">
      <c r="E92" s="153"/>
    </row>
    <row r="93" spans="1:7">
      <c r="E93" s="153"/>
    </row>
    <row r="94" spans="1:7">
      <c r="E94" s="153"/>
    </row>
    <row r="95" spans="1:7">
      <c r="A95" s="197"/>
      <c r="B95" s="197"/>
    </row>
    <row r="96" spans="1:7">
      <c r="A96" s="196"/>
      <c r="B96" s="196"/>
      <c r="C96" s="198"/>
      <c r="D96" s="198"/>
      <c r="E96" s="199"/>
      <c r="F96" s="198"/>
      <c r="G96" s="200"/>
    </row>
    <row r="97" spans="1:7">
      <c r="A97" s="201"/>
      <c r="B97" s="201"/>
      <c r="C97" s="196"/>
      <c r="D97" s="196"/>
      <c r="E97" s="202"/>
      <c r="F97" s="196"/>
      <c r="G97" s="196"/>
    </row>
    <row r="98" spans="1:7">
      <c r="A98" s="196"/>
      <c r="B98" s="196"/>
      <c r="C98" s="196"/>
      <c r="D98" s="196"/>
      <c r="E98" s="202"/>
      <c r="F98" s="196"/>
      <c r="G98" s="196"/>
    </row>
    <row r="99" spans="1:7">
      <c r="A99" s="196"/>
      <c r="B99" s="196"/>
      <c r="C99" s="196"/>
      <c r="D99" s="196"/>
      <c r="E99" s="202"/>
      <c r="F99" s="196"/>
      <c r="G99" s="196"/>
    </row>
    <row r="100" spans="1:7">
      <c r="A100" s="196"/>
      <c r="B100" s="196"/>
      <c r="C100" s="196"/>
      <c r="D100" s="196"/>
      <c r="E100" s="202"/>
      <c r="F100" s="196"/>
      <c r="G100" s="196"/>
    </row>
    <row r="101" spans="1:7">
      <c r="A101" s="196"/>
      <c r="B101" s="196"/>
      <c r="C101" s="196"/>
      <c r="D101" s="196"/>
      <c r="E101" s="202"/>
      <c r="F101" s="196"/>
      <c r="G101" s="196"/>
    </row>
    <row r="102" spans="1:7">
      <c r="A102" s="196"/>
      <c r="B102" s="196"/>
      <c r="C102" s="196"/>
      <c r="D102" s="196"/>
      <c r="E102" s="202"/>
      <c r="F102" s="196"/>
      <c r="G102" s="196"/>
    </row>
    <row r="103" spans="1:7">
      <c r="A103" s="196"/>
      <c r="B103" s="196"/>
      <c r="C103" s="196"/>
      <c r="D103" s="196"/>
      <c r="E103" s="202"/>
      <c r="F103" s="196"/>
      <c r="G103" s="196"/>
    </row>
    <row r="104" spans="1:7">
      <c r="A104" s="196"/>
      <c r="B104" s="196"/>
      <c r="C104" s="196"/>
      <c r="D104" s="196"/>
      <c r="E104" s="202"/>
      <c r="F104" s="196"/>
      <c r="G104" s="196"/>
    </row>
    <row r="105" spans="1:7">
      <c r="A105" s="196"/>
      <c r="B105" s="196"/>
      <c r="C105" s="196"/>
      <c r="D105" s="196"/>
      <c r="E105" s="202"/>
      <c r="F105" s="196"/>
      <c r="G105" s="196"/>
    </row>
    <row r="106" spans="1:7">
      <c r="A106" s="196"/>
      <c r="B106" s="196"/>
      <c r="C106" s="196"/>
      <c r="D106" s="196"/>
      <c r="E106" s="202"/>
      <c r="F106" s="196"/>
      <c r="G106" s="196"/>
    </row>
    <row r="107" spans="1:7">
      <c r="A107" s="196"/>
      <c r="B107" s="196"/>
      <c r="C107" s="196"/>
      <c r="D107" s="196"/>
      <c r="E107" s="202"/>
      <c r="F107" s="196"/>
      <c r="G107" s="196"/>
    </row>
    <row r="108" spans="1:7">
      <c r="A108" s="196"/>
      <c r="B108" s="196"/>
      <c r="C108" s="196"/>
      <c r="D108" s="196"/>
      <c r="E108" s="202"/>
      <c r="F108" s="196"/>
      <c r="G108" s="196"/>
    </row>
    <row r="109" spans="1:7">
      <c r="A109" s="196"/>
      <c r="B109" s="196"/>
      <c r="C109" s="196"/>
      <c r="D109" s="196"/>
      <c r="E109" s="202"/>
      <c r="F109" s="196"/>
      <c r="G109" s="196"/>
    </row>
  </sheetData>
  <mergeCells count="4">
    <mergeCell ref="A1:G1"/>
    <mergeCell ref="A3:B3"/>
    <mergeCell ref="A4:B4"/>
    <mergeCell ref="E4:G4"/>
  </mergeCells>
  <printOptions horizontalCentered="1" gridLinesSet="0"/>
  <pageMargins left="0.31496062992125984" right="0.31496062992125984" top="0.59055118110236227" bottom="0.59055118110236227" header="0.19685039370078741" footer="0.31496062992125984"/>
  <pageSetup paperSize="9" fitToHeight="999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Položky!Názvy_tlače</vt:lpstr>
      <vt:lpstr>Rekapitulace!Názvy_tlače</vt:lpstr>
      <vt:lpstr>Objednatel</vt:lpstr>
      <vt:lpstr>'Krycí list'!Oblasť_tlače</vt:lpstr>
      <vt:lpstr>Položky!Oblasť_tlače</vt:lpstr>
      <vt:lpstr>Rekapitulace!Oblasť_tlače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Maros</dc:creator>
  <cp:lastModifiedBy>Maros</cp:lastModifiedBy>
  <cp:lastPrinted>2022-02-07T05:38:06Z</cp:lastPrinted>
  <dcterms:created xsi:type="dcterms:W3CDTF">2022-01-27T17:22:10Z</dcterms:created>
  <dcterms:modified xsi:type="dcterms:W3CDTF">2022-02-07T05:38:27Z</dcterms:modified>
</cp:coreProperties>
</file>